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iara\Desktop\"/>
    </mc:Choice>
  </mc:AlternateContent>
  <xr:revisionPtr revIDLastSave="0" documentId="13_ncr:1_{1F9F29A3-F8AC-4AF2-97FE-787B33D8574D}" xr6:coauthVersionLast="47" xr6:coauthVersionMax="47" xr10:uidLastSave="{00000000-0000-0000-0000-000000000000}"/>
  <bookViews>
    <workbookView xWindow="-120" yWindow="-120" windowWidth="24240" windowHeight="17520" xr2:uid="{00000000-000D-0000-FFFF-FFFF00000000}"/>
  </bookViews>
  <sheets>
    <sheet name="Artane Whitehall" sheetId="1" r:id="rId1"/>
    <sheet name="Ballyfermot-Drimnagh" sheetId="6" r:id="rId2"/>
    <sheet name="Ballymun Finglas" sheetId="10" r:id="rId3"/>
    <sheet name="Cabra Glasnevin" sheetId="3" r:id="rId4"/>
    <sheet name="Clontarf" sheetId="7" r:id="rId5"/>
    <sheet name="Donaghmede" sheetId="11" r:id="rId6"/>
    <sheet name="Kimmage Rathmines" sheetId="4" r:id="rId7"/>
    <sheet name="North Inner City" sheetId="8" r:id="rId8"/>
    <sheet name="Pembroke" sheetId="12" r:id="rId9"/>
    <sheet name="South-East Inner City" sheetId="5" r:id="rId10"/>
    <sheet name="South-West Inner City" sheetId="9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2" l="1"/>
  <c r="J3" i="12" s="1"/>
  <c r="G4" i="12"/>
  <c r="J4" i="12" s="1"/>
  <c r="G5" i="12"/>
  <c r="J5" i="12" s="1"/>
  <c r="G6" i="12"/>
  <c r="J6" i="12" s="1"/>
  <c r="G7" i="12"/>
  <c r="J7" i="12" s="1"/>
  <c r="G9" i="12"/>
  <c r="J9" i="12" s="1"/>
  <c r="G10" i="12"/>
  <c r="J10" i="12" s="1"/>
  <c r="G11" i="12"/>
  <c r="J11" i="12" s="1"/>
  <c r="G15" i="12"/>
  <c r="J15" i="12"/>
  <c r="G17" i="12"/>
  <c r="J17" i="12" s="1"/>
  <c r="G22" i="12"/>
  <c r="J22" i="12" s="1"/>
  <c r="M22" i="12" s="1"/>
  <c r="G23" i="12"/>
  <c r="J23" i="12" s="1"/>
  <c r="G24" i="12"/>
  <c r="J24" i="12" s="1"/>
  <c r="G27" i="12"/>
  <c r="J27" i="12" s="1"/>
  <c r="G30" i="12"/>
  <c r="J30" i="12" s="1"/>
  <c r="M30" i="12" s="1"/>
  <c r="G31" i="12"/>
  <c r="J31" i="12" s="1"/>
  <c r="G33" i="12"/>
  <c r="J33" i="12" s="1"/>
  <c r="M33" i="12" s="1"/>
  <c r="G34" i="12"/>
  <c r="J34" i="12" s="1"/>
  <c r="G36" i="12"/>
  <c r="J36" i="12" s="1"/>
  <c r="G37" i="12"/>
  <c r="J37" i="12" s="1"/>
  <c r="G38" i="12"/>
  <c r="J38" i="12" s="1"/>
  <c r="G39" i="12"/>
  <c r="J39" i="12" s="1"/>
  <c r="G41" i="12"/>
  <c r="J41" i="12" s="1"/>
  <c r="G42" i="12"/>
  <c r="J42" i="12" s="1"/>
  <c r="G43" i="12"/>
  <c r="J43" i="12"/>
  <c r="M43" i="12"/>
  <c r="G44" i="12"/>
  <c r="J44" i="12" s="1"/>
  <c r="G47" i="12"/>
  <c r="J47" i="12" s="1"/>
  <c r="M47" i="12" s="1"/>
  <c r="G48" i="12"/>
  <c r="J48" i="12" s="1"/>
  <c r="G49" i="12"/>
  <c r="J49" i="12"/>
  <c r="M49" i="12" s="1"/>
  <c r="G50" i="12"/>
  <c r="J50" i="12" s="1"/>
  <c r="G51" i="12"/>
  <c r="J51" i="12" s="1"/>
  <c r="M51" i="12" s="1"/>
  <c r="G53" i="12"/>
  <c r="J53" i="12" s="1"/>
  <c r="M53" i="12" s="1"/>
  <c r="G54" i="12"/>
  <c r="J54" i="12" s="1"/>
  <c r="G57" i="12"/>
  <c r="J57" i="12" s="1"/>
  <c r="M57" i="12" s="1"/>
  <c r="G58" i="12"/>
  <c r="J58" i="12" s="1"/>
  <c r="G59" i="12"/>
  <c r="J59" i="12"/>
  <c r="M59" i="12" s="1"/>
  <c r="G61" i="12"/>
  <c r="J61" i="12" s="1"/>
  <c r="G62" i="12"/>
  <c r="J62" i="12" s="1"/>
  <c r="G63" i="12"/>
  <c r="J63" i="12" s="1"/>
  <c r="G65" i="12"/>
  <c r="J65" i="12" s="1"/>
  <c r="G66" i="12"/>
  <c r="J66" i="12" s="1"/>
  <c r="G70" i="12"/>
  <c r="J70" i="12" s="1"/>
  <c r="H74" i="12"/>
  <c r="I74" i="12"/>
  <c r="K74" i="12"/>
  <c r="L74" i="12"/>
  <c r="M41" i="12" l="1"/>
  <c r="M31" i="12"/>
  <c r="M24" i="12"/>
  <c r="M48" i="12"/>
  <c r="M58" i="12"/>
  <c r="M34" i="12"/>
  <c r="M10" i="12"/>
  <c r="M50" i="12"/>
  <c r="M15" i="12"/>
  <c r="M36" i="12"/>
  <c r="M62" i="12"/>
  <c r="M6" i="12"/>
  <c r="M39" i="12"/>
  <c r="M23" i="12"/>
  <c r="M61" i="12"/>
  <c r="M44" i="12"/>
  <c r="M9" i="12"/>
  <c r="M42" i="12"/>
  <c r="M38" i="12"/>
  <c r="M54" i="12"/>
  <c r="M70" i="12"/>
  <c r="M5" i="12"/>
  <c r="M66" i="12"/>
  <c r="M17" i="12"/>
  <c r="M27" i="12"/>
  <c r="M65" i="12"/>
  <c r="M11" i="12"/>
  <c r="M4" i="12"/>
  <c r="M37" i="12"/>
  <c r="M63" i="12"/>
  <c r="M7" i="12"/>
  <c r="M3" i="12"/>
  <c r="J74" i="12"/>
  <c r="M74" i="12" s="1"/>
  <c r="G74" i="12"/>
  <c r="L88" i="11" l="1"/>
  <c r="K88" i="11"/>
  <c r="M88" i="11"/>
  <c r="G3" i="11"/>
  <c r="J3" i="11" s="1"/>
  <c r="M3" i="11" s="1"/>
  <c r="G4" i="11"/>
  <c r="G5" i="11"/>
  <c r="J5" i="11" s="1"/>
  <c r="M5" i="11" s="1"/>
  <c r="G6" i="11"/>
  <c r="J6" i="11"/>
  <c r="M6" i="11" s="1"/>
  <c r="G7" i="11"/>
  <c r="J7" i="11" s="1"/>
  <c r="M7" i="11" s="1"/>
  <c r="G8" i="11"/>
  <c r="J8" i="11" s="1"/>
  <c r="M8" i="11" s="1"/>
  <c r="G10" i="11"/>
  <c r="J10" i="11" s="1"/>
  <c r="M10" i="11" s="1"/>
  <c r="G11" i="11"/>
  <c r="J11" i="11" s="1"/>
  <c r="M11" i="11" s="1"/>
  <c r="G12" i="11"/>
  <c r="G15" i="11"/>
  <c r="J15" i="11" s="1"/>
  <c r="M15" i="11" s="1"/>
  <c r="G16" i="11"/>
  <c r="J16" i="11" s="1"/>
  <c r="M16" i="11" s="1"/>
  <c r="G17" i="11"/>
  <c r="J17" i="11" s="1"/>
  <c r="M17" i="11" s="1"/>
  <c r="G20" i="11"/>
  <c r="J20" i="11"/>
  <c r="M20" i="11" s="1"/>
  <c r="G23" i="11"/>
  <c r="J23" i="11"/>
  <c r="M23" i="11" s="1"/>
  <c r="G26" i="11"/>
  <c r="J26" i="11" s="1"/>
  <c r="M26" i="11" s="1"/>
  <c r="G31" i="11"/>
  <c r="J31" i="11" s="1"/>
  <c r="M31" i="11" s="1"/>
  <c r="G34" i="11"/>
  <c r="J34" i="11" s="1"/>
  <c r="M34" i="11" s="1"/>
  <c r="G38" i="11"/>
  <c r="J38" i="11" s="1"/>
  <c r="M38" i="11" s="1"/>
  <c r="G43" i="11"/>
  <c r="J43" i="11" s="1"/>
  <c r="M43" i="11" s="1"/>
  <c r="G44" i="11"/>
  <c r="J44" i="11" s="1"/>
  <c r="M44" i="11" s="1"/>
  <c r="G49" i="11"/>
  <c r="J49" i="11" s="1"/>
  <c r="M49" i="11" s="1"/>
  <c r="G52" i="11"/>
  <c r="J52" i="11" s="1"/>
  <c r="M52" i="11" s="1"/>
  <c r="G53" i="11"/>
  <c r="J53" i="11" s="1"/>
  <c r="M53" i="11" s="1"/>
  <c r="G54" i="11"/>
  <c r="J54" i="11"/>
  <c r="M54" i="11" s="1"/>
  <c r="G55" i="11"/>
  <c r="J55" i="11" s="1"/>
  <c r="M55" i="11" s="1"/>
  <c r="G56" i="11"/>
  <c r="J56" i="11" s="1"/>
  <c r="M56" i="11" s="1"/>
  <c r="H57" i="11"/>
  <c r="G59" i="11"/>
  <c r="J59" i="11" s="1"/>
  <c r="G60" i="11"/>
  <c r="J60" i="11" s="1"/>
  <c r="M60" i="11" s="1"/>
  <c r="G61" i="11"/>
  <c r="J61" i="11" s="1"/>
  <c r="G64" i="11"/>
  <c r="J64" i="11" s="1"/>
  <c r="M64" i="11" s="1"/>
  <c r="H64" i="11"/>
  <c r="G65" i="11"/>
  <c r="J65" i="11" s="1"/>
  <c r="M65" i="11" s="1"/>
  <c r="G66" i="11"/>
  <c r="J66" i="11"/>
  <c r="M66" i="11" s="1"/>
  <c r="G67" i="11"/>
  <c r="J67" i="11"/>
  <c r="M67" i="11" s="1"/>
  <c r="G69" i="11"/>
  <c r="J69" i="11" s="1"/>
  <c r="H69" i="11"/>
  <c r="G70" i="11"/>
  <c r="J70" i="11" s="1"/>
  <c r="M70" i="11" s="1"/>
  <c r="G71" i="11"/>
  <c r="J71" i="11" s="1"/>
  <c r="H72" i="11"/>
  <c r="G74" i="11"/>
  <c r="J74" i="11" s="1"/>
  <c r="G75" i="11"/>
  <c r="J75" i="11" s="1"/>
  <c r="G77" i="11"/>
  <c r="J77" i="11" s="1"/>
  <c r="M77" i="11" s="1"/>
  <c r="G78" i="11"/>
  <c r="J78" i="11" s="1"/>
  <c r="M78" i="11" s="1"/>
  <c r="G79" i="11"/>
  <c r="J79" i="11" s="1"/>
  <c r="M79" i="11" s="1"/>
  <c r="G80" i="11"/>
  <c r="J80" i="11"/>
  <c r="M80" i="11" s="1"/>
  <c r="G81" i="11"/>
  <c r="J81" i="11" s="1"/>
  <c r="M81" i="11" s="1"/>
  <c r="H82" i="11"/>
  <c r="I88" i="11"/>
  <c r="B89" i="11"/>
  <c r="H3" i="11" l="1"/>
  <c r="H10" i="11"/>
  <c r="H52" i="11"/>
  <c r="J12" i="11"/>
  <c r="M12" i="11" s="1"/>
  <c r="J4" i="11"/>
  <c r="M4" i="11" s="1"/>
  <c r="H77" i="11"/>
  <c r="H15" i="11"/>
  <c r="H38" i="11"/>
  <c r="H20" i="11"/>
  <c r="G88" i="11"/>
  <c r="M59" i="11"/>
  <c r="M75" i="11"/>
  <c r="M74" i="11"/>
  <c r="M69" i="11"/>
  <c r="M71" i="11"/>
  <c r="M61" i="11"/>
  <c r="J88" i="11"/>
  <c r="H88" i="11" l="1"/>
  <c r="M83" i="10"/>
  <c r="G3" i="10"/>
  <c r="J3" i="10" s="1"/>
  <c r="G4" i="10"/>
  <c r="J4" i="10" s="1"/>
  <c r="G5" i="10"/>
  <c r="J5" i="10" s="1"/>
  <c r="G6" i="10"/>
  <c r="J6" i="10" s="1"/>
  <c r="G9" i="10"/>
  <c r="J9" i="10" s="1"/>
  <c r="G12" i="10"/>
  <c r="J12" i="10" s="1"/>
  <c r="G13" i="10"/>
  <c r="J13" i="10" s="1"/>
  <c r="G14" i="10"/>
  <c r="J14" i="10" s="1"/>
  <c r="G15" i="10"/>
  <c r="J15" i="10" s="1"/>
  <c r="G19" i="10"/>
  <c r="J19" i="10" s="1"/>
  <c r="G20" i="10"/>
  <c r="J20" i="10" s="1"/>
  <c r="G22" i="10"/>
  <c r="J22" i="10" s="1"/>
  <c r="M22" i="10" s="1"/>
  <c r="G23" i="10"/>
  <c r="J23" i="10" s="1"/>
  <c r="G24" i="10"/>
  <c r="J24" i="10" s="1"/>
  <c r="M24" i="10" s="1"/>
  <c r="G25" i="10"/>
  <c r="J25" i="10" s="1"/>
  <c r="G28" i="10"/>
  <c r="J28" i="10" s="1"/>
  <c r="M28" i="10" s="1"/>
  <c r="G29" i="10"/>
  <c r="J29" i="10" s="1"/>
  <c r="G30" i="10"/>
  <c r="J30" i="10" s="1"/>
  <c r="M30" i="10" s="1"/>
  <c r="G33" i="10"/>
  <c r="J33" i="10" s="1"/>
  <c r="G34" i="10"/>
  <c r="J34" i="10" s="1"/>
  <c r="M34" i="10" s="1"/>
  <c r="G36" i="10"/>
  <c r="J36" i="10" s="1"/>
  <c r="G37" i="10"/>
  <c r="J37" i="10" s="1"/>
  <c r="G38" i="10"/>
  <c r="J38" i="10" s="1"/>
  <c r="G39" i="10"/>
  <c r="J39" i="10" s="1"/>
  <c r="G41" i="10"/>
  <c r="J41" i="10" s="1"/>
  <c r="G42" i="10"/>
  <c r="J42" i="10" s="1"/>
  <c r="G44" i="10"/>
  <c r="J44" i="10" s="1"/>
  <c r="G46" i="10"/>
  <c r="J46" i="10" s="1"/>
  <c r="M46" i="10" s="1"/>
  <c r="G47" i="10"/>
  <c r="J47" i="10" s="1"/>
  <c r="M47" i="10" s="1"/>
  <c r="G48" i="10"/>
  <c r="J48" i="10" s="1"/>
  <c r="M48" i="10" s="1"/>
  <c r="G50" i="10"/>
  <c r="J50" i="10" s="1"/>
  <c r="G51" i="10"/>
  <c r="J51" i="10" s="1"/>
  <c r="M51" i="10" s="1"/>
  <c r="G52" i="10"/>
  <c r="J52" i="10" s="1"/>
  <c r="M52" i="10" s="1"/>
  <c r="G54" i="10"/>
  <c r="J54" i="10" s="1"/>
  <c r="G55" i="10"/>
  <c r="J55" i="10" s="1"/>
  <c r="G56" i="10"/>
  <c r="J56" i="10" s="1"/>
  <c r="G57" i="10"/>
  <c r="J57" i="10" s="1"/>
  <c r="G60" i="10"/>
  <c r="J60" i="10" s="1"/>
  <c r="G61" i="10"/>
  <c r="J61" i="10" s="1"/>
  <c r="G63" i="10"/>
  <c r="J63" i="10" s="1"/>
  <c r="G64" i="10"/>
  <c r="J64" i="10" s="1"/>
  <c r="M64" i="10" s="1"/>
  <c r="G65" i="10"/>
  <c r="J65" i="10" s="1"/>
  <c r="G70" i="10"/>
  <c r="J70" i="10"/>
  <c r="M70" i="10" s="1"/>
  <c r="G71" i="10"/>
  <c r="J71" i="10"/>
  <c r="M71" i="10" s="1"/>
  <c r="G72" i="10"/>
  <c r="J72" i="10" s="1"/>
  <c r="G75" i="10"/>
  <c r="J75" i="10" s="1"/>
  <c r="G76" i="10"/>
  <c r="J76" i="10" s="1"/>
  <c r="G77" i="10"/>
  <c r="J77" i="10" s="1"/>
  <c r="G79" i="10"/>
  <c r="J79" i="10" s="1"/>
  <c r="G80" i="10"/>
  <c r="J80" i="10" s="1"/>
  <c r="H83" i="10"/>
  <c r="I83" i="10"/>
  <c r="K83" i="10"/>
  <c r="L83" i="10"/>
  <c r="M50" i="10" l="1"/>
  <c r="M20" i="10"/>
  <c r="M41" i="10"/>
  <c r="M29" i="10"/>
  <c r="M23" i="10"/>
  <c r="M44" i="10"/>
  <c r="M33" i="10"/>
  <c r="M25" i="10"/>
  <c r="M15" i="10"/>
  <c r="M72" i="10"/>
  <c r="M13" i="10"/>
  <c r="M19" i="10"/>
  <c r="M76" i="10"/>
  <c r="M37" i="10"/>
  <c r="M12" i="10"/>
  <c r="M57" i="10"/>
  <c r="M65" i="10"/>
  <c r="M6" i="10"/>
  <c r="M75" i="10"/>
  <c r="M36" i="10"/>
  <c r="M42" i="10"/>
  <c r="M5" i="10"/>
  <c r="M79" i="10"/>
  <c r="M39" i="10"/>
  <c r="M61" i="10"/>
  <c r="M77" i="10"/>
  <c r="M38" i="10"/>
  <c r="M63" i="10"/>
  <c r="M80" i="10"/>
  <c r="M56" i="10"/>
  <c r="M4" i="10"/>
  <c r="M60" i="10"/>
  <c r="M54" i="10"/>
  <c r="M55" i="10"/>
  <c r="M14" i="10"/>
  <c r="M9" i="10"/>
  <c r="M3" i="10"/>
  <c r="J83" i="10"/>
  <c r="G83" i="10"/>
  <c r="M50" i="9" l="1"/>
  <c r="G3" i="9"/>
  <c r="J3" i="9" s="1"/>
  <c r="M3" i="9" s="1"/>
  <c r="H3" i="9"/>
  <c r="G4" i="9"/>
  <c r="J4" i="9" s="1"/>
  <c r="M4" i="9" s="1"/>
  <c r="G6" i="9"/>
  <c r="J6" i="9" s="1"/>
  <c r="M6" i="9" s="1"/>
  <c r="H6" i="9"/>
  <c r="G7" i="9"/>
  <c r="J7" i="9" s="1"/>
  <c r="M7" i="9" s="1"/>
  <c r="G8" i="9"/>
  <c r="J8" i="9" s="1"/>
  <c r="M8" i="9" s="1"/>
  <c r="G9" i="9"/>
  <c r="J9" i="9" s="1"/>
  <c r="M9" i="9" s="1"/>
  <c r="G11" i="9"/>
  <c r="J11" i="9" s="1"/>
  <c r="H11" i="9"/>
  <c r="G12" i="9"/>
  <c r="J12" i="9" s="1"/>
  <c r="M12" i="9" s="1"/>
  <c r="G14" i="9"/>
  <c r="J14" i="9" s="1"/>
  <c r="H14" i="9"/>
  <c r="G15" i="9"/>
  <c r="J15" i="9" s="1"/>
  <c r="M15" i="9" s="1"/>
  <c r="G16" i="9"/>
  <c r="J16" i="9" s="1"/>
  <c r="M16" i="9" s="1"/>
  <c r="G18" i="9"/>
  <c r="J18" i="9" s="1"/>
  <c r="H18" i="9"/>
  <c r="G19" i="9"/>
  <c r="J19" i="9"/>
  <c r="M19" i="9" s="1"/>
  <c r="G20" i="9"/>
  <c r="J20" i="9" s="1"/>
  <c r="M20" i="9" s="1"/>
  <c r="H21" i="9"/>
  <c r="G22" i="9"/>
  <c r="J22" i="9" s="1"/>
  <c r="G24" i="9"/>
  <c r="J24" i="9" s="1"/>
  <c r="M24" i="9" s="1"/>
  <c r="H24" i="9"/>
  <c r="G25" i="9"/>
  <c r="J25" i="9" s="1"/>
  <c r="G26" i="9"/>
  <c r="J26" i="9" s="1"/>
  <c r="H27" i="9"/>
  <c r="G28" i="9"/>
  <c r="J28" i="9" s="1"/>
  <c r="G30" i="9"/>
  <c r="H30" i="9"/>
  <c r="J30" i="9"/>
  <c r="M30" i="9"/>
  <c r="G31" i="9"/>
  <c r="J31" i="9" s="1"/>
  <c r="M31" i="9" s="1"/>
  <c r="G32" i="9"/>
  <c r="J32" i="9" s="1"/>
  <c r="M32" i="9" s="1"/>
  <c r="G34" i="9"/>
  <c r="J34" i="9" s="1"/>
  <c r="M34" i="9" s="1"/>
  <c r="H34" i="9"/>
  <c r="G35" i="9"/>
  <c r="J35" i="9" s="1"/>
  <c r="M35" i="9" s="1"/>
  <c r="J37" i="9"/>
  <c r="G38" i="9"/>
  <c r="J38" i="9" s="1"/>
  <c r="G39" i="9"/>
  <c r="H39" i="9" s="1"/>
  <c r="G41" i="9"/>
  <c r="H41" i="9"/>
  <c r="J41" i="9"/>
  <c r="M41" i="9" s="1"/>
  <c r="G42" i="9"/>
  <c r="J42" i="9" s="1"/>
  <c r="M42" i="9" s="1"/>
  <c r="G44" i="9"/>
  <c r="J44" i="9" s="1"/>
  <c r="M44" i="9" s="1"/>
  <c r="H44" i="9"/>
  <c r="G46" i="9"/>
  <c r="H46" i="9" s="1"/>
  <c r="I50" i="9"/>
  <c r="K50" i="9"/>
  <c r="L50" i="9"/>
  <c r="G50" i="9" l="1"/>
  <c r="M25" i="9"/>
  <c r="M38" i="9"/>
  <c r="M26" i="9"/>
  <c r="M28" i="9"/>
  <c r="M11" i="9"/>
  <c r="M22" i="9"/>
  <c r="H50" i="9"/>
  <c r="M18" i="9"/>
  <c r="M37" i="9"/>
  <c r="J39" i="9"/>
  <c r="M14" i="9"/>
  <c r="J46" i="9"/>
  <c r="J50" i="9" l="1"/>
  <c r="M39" i="9"/>
  <c r="M46" i="9"/>
  <c r="M69" i="8" l="1"/>
  <c r="G3" i="8"/>
  <c r="J3" i="8" s="1"/>
  <c r="H3" i="8"/>
  <c r="G4" i="8"/>
  <c r="G5" i="8"/>
  <c r="J5" i="8" s="1"/>
  <c r="M5" i="8" s="1"/>
  <c r="G7" i="8"/>
  <c r="J7" i="8" s="1"/>
  <c r="H7" i="8"/>
  <c r="G8" i="8"/>
  <c r="J8" i="8" s="1"/>
  <c r="M8" i="8" s="1"/>
  <c r="G9" i="8"/>
  <c r="J9" i="8"/>
  <c r="M9" i="8" s="1"/>
  <c r="H10" i="8"/>
  <c r="G12" i="8"/>
  <c r="J12" i="8" s="1"/>
  <c r="G13" i="8"/>
  <c r="J13" i="8" s="1"/>
  <c r="H14" i="8"/>
  <c r="G16" i="8"/>
  <c r="J16" i="8" s="1"/>
  <c r="G17" i="8"/>
  <c r="J17" i="8" s="1"/>
  <c r="H17" i="8"/>
  <c r="G19" i="8"/>
  <c r="J19" i="8" s="1"/>
  <c r="M19" i="8" s="1"/>
  <c r="H19" i="8"/>
  <c r="G20" i="8"/>
  <c r="J20" i="8" s="1"/>
  <c r="G21" i="8"/>
  <c r="J21" i="8"/>
  <c r="M21" i="8" s="1"/>
  <c r="H22" i="8"/>
  <c r="G24" i="8"/>
  <c r="J24" i="8" s="1"/>
  <c r="M24" i="8" s="1"/>
  <c r="G25" i="8"/>
  <c r="J25" i="8" s="1"/>
  <c r="G26" i="8"/>
  <c r="J26" i="8"/>
  <c r="M26" i="8" s="1"/>
  <c r="G28" i="8"/>
  <c r="J28" i="8" s="1"/>
  <c r="H28" i="8"/>
  <c r="G29" i="8"/>
  <c r="J29" i="8" s="1"/>
  <c r="G30" i="8"/>
  <c r="J30" i="8" s="1"/>
  <c r="G31" i="8"/>
  <c r="J31" i="8" s="1"/>
  <c r="H32" i="8"/>
  <c r="G34" i="8"/>
  <c r="J34" i="8" s="1"/>
  <c r="M34" i="8" s="1"/>
  <c r="G36" i="8"/>
  <c r="J36" i="8" s="1"/>
  <c r="H36" i="8"/>
  <c r="G37" i="8"/>
  <c r="J37" i="8" s="1"/>
  <c r="M37" i="8" s="1"/>
  <c r="G38" i="8"/>
  <c r="J38" i="8" s="1"/>
  <c r="G41" i="8"/>
  <c r="J41" i="8" s="1"/>
  <c r="H41" i="8"/>
  <c r="G42" i="8"/>
  <c r="J42" i="8"/>
  <c r="M42" i="8" s="1"/>
  <c r="G46" i="8"/>
  <c r="J46" i="8" s="1"/>
  <c r="H46" i="8"/>
  <c r="G47" i="8"/>
  <c r="J47" i="8" s="1"/>
  <c r="M47" i="8" s="1"/>
  <c r="G48" i="8"/>
  <c r="J48" i="8" s="1"/>
  <c r="H49" i="8"/>
  <c r="G51" i="8"/>
  <c r="J51" i="8" s="1"/>
  <c r="M51" i="8" s="1"/>
  <c r="G53" i="8"/>
  <c r="J53" i="8" s="1"/>
  <c r="H53" i="8"/>
  <c r="G54" i="8"/>
  <c r="J54" i="8" s="1"/>
  <c r="G55" i="8"/>
  <c r="J55" i="8" s="1"/>
  <c r="G56" i="8"/>
  <c r="J56" i="8" s="1"/>
  <c r="G57" i="8"/>
  <c r="J57" i="8" s="1"/>
  <c r="G59" i="8"/>
  <c r="J59" i="8" s="1"/>
  <c r="H59" i="8"/>
  <c r="G60" i="8"/>
  <c r="J60" i="8" s="1"/>
  <c r="M60" i="8" s="1"/>
  <c r="G61" i="8"/>
  <c r="J61" i="8" s="1"/>
  <c r="G63" i="8"/>
  <c r="J63" i="8" s="1"/>
  <c r="M63" i="8" s="1"/>
  <c r="H63" i="8"/>
  <c r="G64" i="8"/>
  <c r="J64" i="8" s="1"/>
  <c r="G65" i="8"/>
  <c r="J65" i="8" s="1"/>
  <c r="H66" i="8"/>
  <c r="I69" i="8"/>
  <c r="K69" i="8"/>
  <c r="L69" i="8"/>
  <c r="M13" i="8" l="1"/>
  <c r="M7" i="8"/>
  <c r="H69" i="8"/>
  <c r="M20" i="8"/>
  <c r="G69" i="8"/>
  <c r="M55" i="8"/>
  <c r="M12" i="8"/>
  <c r="M61" i="8"/>
  <c r="M54" i="8"/>
  <c r="M46" i="8"/>
  <c r="M29" i="8"/>
  <c r="M41" i="8"/>
  <c r="M16" i="8"/>
  <c r="M30" i="8"/>
  <c r="M17" i="8"/>
  <c r="M57" i="8"/>
  <c r="M48" i="8"/>
  <c r="M65" i="8"/>
  <c r="M53" i="8"/>
  <c r="M28" i="8"/>
  <c r="M36" i="8"/>
  <c r="M25" i="8"/>
  <c r="M56" i="8"/>
  <c r="M31" i="8"/>
  <c r="M64" i="8"/>
  <c r="M59" i="8"/>
  <c r="M38" i="8"/>
  <c r="M3" i="8"/>
  <c r="J4" i="8"/>
  <c r="J69" i="8" s="1"/>
  <c r="M4" i="8" l="1"/>
  <c r="M114" i="7" l="1"/>
  <c r="G3" i="7"/>
  <c r="J3" i="7" s="1"/>
  <c r="G4" i="7"/>
  <c r="J4" i="7" s="1"/>
  <c r="G5" i="7"/>
  <c r="J5" i="7" s="1"/>
  <c r="G8" i="7"/>
  <c r="J8" i="7" s="1"/>
  <c r="G11" i="7"/>
  <c r="J11" i="7" s="1"/>
  <c r="G13" i="7"/>
  <c r="J13" i="7" s="1"/>
  <c r="M13" i="7" s="1"/>
  <c r="G14" i="7"/>
  <c r="J14" i="7" s="1"/>
  <c r="G15" i="7"/>
  <c r="J15" i="7" s="1"/>
  <c r="M15" i="7" s="1"/>
  <c r="G18" i="7"/>
  <c r="J18" i="7" s="1"/>
  <c r="G21" i="7"/>
  <c r="J21" i="7" s="1"/>
  <c r="M21" i="7" s="1"/>
  <c r="G22" i="7"/>
  <c r="J22" i="7" s="1"/>
  <c r="G25" i="7"/>
  <c r="J25" i="7" s="1"/>
  <c r="M25" i="7" s="1"/>
  <c r="G26" i="7"/>
  <c r="J26" i="7" s="1"/>
  <c r="J28" i="7"/>
  <c r="G29" i="7"/>
  <c r="J29" i="7" s="1"/>
  <c r="G32" i="7"/>
  <c r="J32" i="7" s="1"/>
  <c r="M32" i="7" s="1"/>
  <c r="G33" i="7"/>
  <c r="J33" i="7" s="1"/>
  <c r="G34" i="7"/>
  <c r="J34" i="7" s="1"/>
  <c r="M34" i="7" s="1"/>
  <c r="G37" i="7"/>
  <c r="J37" i="7" s="1"/>
  <c r="G38" i="7"/>
  <c r="J38" i="7" s="1"/>
  <c r="G39" i="7"/>
  <c r="J39" i="7" s="1"/>
  <c r="M39" i="7" s="1"/>
  <c r="G40" i="7"/>
  <c r="J40" i="7" s="1"/>
  <c r="G42" i="7"/>
  <c r="J42" i="7" s="1"/>
  <c r="G45" i="7"/>
  <c r="J45" i="7" s="1"/>
  <c r="G46" i="7"/>
  <c r="J46" i="7" s="1"/>
  <c r="G47" i="7"/>
  <c r="J47" i="7" s="1"/>
  <c r="G48" i="7"/>
  <c r="J48" i="7" s="1"/>
  <c r="G49" i="7"/>
  <c r="J49" i="7" s="1"/>
  <c r="G50" i="7"/>
  <c r="J50" i="7" s="1"/>
  <c r="G51" i="7"/>
  <c r="J51" i="7" s="1"/>
  <c r="G53" i="7"/>
  <c r="J53" i="7" s="1"/>
  <c r="G54" i="7"/>
  <c r="J54" i="7"/>
  <c r="M54" i="7" s="1"/>
  <c r="G55" i="7"/>
  <c r="J55" i="7" s="1"/>
  <c r="G56" i="7"/>
  <c r="J56" i="7" s="1"/>
  <c r="M56" i="7" s="1"/>
  <c r="G59" i="7"/>
  <c r="J59" i="7" s="1"/>
  <c r="G60" i="7"/>
  <c r="J60" i="7" s="1"/>
  <c r="M60" i="7" s="1"/>
  <c r="G61" i="7"/>
  <c r="J61" i="7" s="1"/>
  <c r="G63" i="7"/>
  <c r="J63" i="7" s="1"/>
  <c r="G64" i="7"/>
  <c r="J64" i="7" s="1"/>
  <c r="G65" i="7"/>
  <c r="J65" i="7" s="1"/>
  <c r="M65" i="7" s="1"/>
  <c r="G66" i="7"/>
  <c r="J66" i="7" s="1"/>
  <c r="G67" i="7"/>
  <c r="J67" i="7" s="1"/>
  <c r="G69" i="7"/>
  <c r="J69" i="7" s="1"/>
  <c r="G70" i="7"/>
  <c r="J70" i="7" s="1"/>
  <c r="G71" i="7"/>
  <c r="J71" i="7" s="1"/>
  <c r="G72" i="7"/>
  <c r="J72" i="7" s="1"/>
  <c r="G74" i="7"/>
  <c r="J74" i="7" s="1"/>
  <c r="G75" i="7"/>
  <c r="J75" i="7" s="1"/>
  <c r="M75" i="7" s="1"/>
  <c r="G76" i="7"/>
  <c r="J76" i="7" s="1"/>
  <c r="G77" i="7"/>
  <c r="J77" i="7" s="1"/>
  <c r="M77" i="7" s="1"/>
  <c r="G79" i="7"/>
  <c r="J79" i="7" s="1"/>
  <c r="G80" i="7"/>
  <c r="J80" i="7"/>
  <c r="M80" i="7" s="1"/>
  <c r="G81" i="7"/>
  <c r="J81" i="7"/>
  <c r="M81" i="7" s="1"/>
  <c r="G91" i="7"/>
  <c r="J91" i="7" s="1"/>
  <c r="G92" i="7"/>
  <c r="J92" i="7" s="1"/>
  <c r="G93" i="7"/>
  <c r="J93" i="7" s="1"/>
  <c r="G96" i="7"/>
  <c r="J96" i="7" s="1"/>
  <c r="G98" i="7"/>
  <c r="J98" i="7" s="1"/>
  <c r="M98" i="7" s="1"/>
  <c r="G101" i="7"/>
  <c r="J101" i="7" s="1"/>
  <c r="G106" i="7"/>
  <c r="J106" i="7" s="1"/>
  <c r="M106" i="7" s="1"/>
  <c r="H114" i="7"/>
  <c r="I114" i="7"/>
  <c r="K114" i="7"/>
  <c r="L114" i="7"/>
  <c r="M63" i="7" l="1"/>
  <c r="M66" i="7"/>
  <c r="M28" i="7"/>
  <c r="M38" i="7"/>
  <c r="M67" i="7"/>
  <c r="M40" i="7"/>
  <c r="M37" i="7"/>
  <c r="M64" i="7"/>
  <c r="M92" i="7"/>
  <c r="M74" i="7"/>
  <c r="M59" i="7"/>
  <c r="M91" i="7"/>
  <c r="M50" i="7"/>
  <c r="M46" i="7"/>
  <c r="M5" i="7"/>
  <c r="M101" i="7"/>
  <c r="M96" i="7"/>
  <c r="M53" i="7"/>
  <c r="M4" i="7"/>
  <c r="M45" i="7"/>
  <c r="M61" i="7"/>
  <c r="M71" i="7"/>
  <c r="M47" i="7"/>
  <c r="M8" i="7"/>
  <c r="M70" i="7"/>
  <c r="M76" i="7"/>
  <c r="M49" i="7"/>
  <c r="M93" i="7"/>
  <c r="M51" i="7"/>
  <c r="M69" i="7"/>
  <c r="M72" i="7"/>
  <c r="M55" i="7"/>
  <c r="M48" i="7"/>
  <c r="M42" i="7"/>
  <c r="M33" i="7"/>
  <c r="M29" i="7"/>
  <c r="M11" i="7"/>
  <c r="M3" i="7"/>
  <c r="J114" i="7"/>
  <c r="M26" i="7"/>
  <c r="M22" i="7"/>
  <c r="M18" i="7"/>
  <c r="M14" i="7"/>
  <c r="M79" i="7"/>
  <c r="G114" i="7"/>
  <c r="M87" i="6" l="1"/>
  <c r="G3" i="6"/>
  <c r="J3" i="6" s="1"/>
  <c r="G4" i="6"/>
  <c r="J4" i="6" s="1"/>
  <c r="G5" i="6"/>
  <c r="J5" i="6" s="1"/>
  <c r="M5" i="6" s="1"/>
  <c r="G6" i="6"/>
  <c r="J6" i="6" s="1"/>
  <c r="G8" i="6"/>
  <c r="J8" i="6" s="1"/>
  <c r="G9" i="6"/>
  <c r="J9" i="6" s="1"/>
  <c r="G10" i="6"/>
  <c r="J10" i="6"/>
  <c r="M10" i="6" s="1"/>
  <c r="G12" i="6"/>
  <c r="J12" i="6" s="1"/>
  <c r="G13" i="6"/>
  <c r="J13" i="6" s="1"/>
  <c r="G15" i="6"/>
  <c r="J15" i="6" s="1"/>
  <c r="G16" i="6"/>
  <c r="J16" i="6" s="1"/>
  <c r="G17" i="6"/>
  <c r="J17" i="6" s="1"/>
  <c r="G19" i="6"/>
  <c r="J19" i="6" s="1"/>
  <c r="M19" i="6" s="1"/>
  <c r="G20" i="6"/>
  <c r="J20" i="6"/>
  <c r="M20" i="6" s="1"/>
  <c r="G21" i="6"/>
  <c r="J21" i="6"/>
  <c r="M21" i="6" s="1"/>
  <c r="G29" i="6"/>
  <c r="J29" i="6" s="1"/>
  <c r="G32" i="6"/>
  <c r="J32" i="6" s="1"/>
  <c r="G34" i="6"/>
  <c r="J34" i="6" s="1"/>
  <c r="G38" i="6"/>
  <c r="J38" i="6" s="1"/>
  <c r="M38" i="6" s="1"/>
  <c r="G39" i="6"/>
  <c r="J39" i="6" s="1"/>
  <c r="M39" i="6" s="1"/>
  <c r="G40" i="6"/>
  <c r="J40" i="6" s="1"/>
  <c r="M40" i="6" s="1"/>
  <c r="G41" i="6"/>
  <c r="J41" i="6" s="1"/>
  <c r="G44" i="6"/>
  <c r="J44" i="6" s="1"/>
  <c r="G45" i="6"/>
  <c r="J45" i="6" s="1"/>
  <c r="G46" i="6"/>
  <c r="J46" i="6" s="1"/>
  <c r="M46" i="6" s="1"/>
  <c r="G50" i="6"/>
  <c r="J50" i="6" s="1"/>
  <c r="G51" i="6"/>
  <c r="J51" i="6" s="1"/>
  <c r="M51" i="6" s="1"/>
  <c r="G52" i="6"/>
  <c r="J52" i="6" s="1"/>
  <c r="G53" i="6"/>
  <c r="J53" i="6" s="1"/>
  <c r="M53" i="6" s="1"/>
  <c r="G55" i="6"/>
  <c r="J55" i="6" s="1"/>
  <c r="M55" i="6" s="1"/>
  <c r="G56" i="6"/>
  <c r="J56" i="6" s="1"/>
  <c r="M56" i="6" s="1"/>
  <c r="G57" i="6"/>
  <c r="J57" i="6" s="1"/>
  <c r="M57" i="6" s="1"/>
  <c r="G58" i="6"/>
  <c r="J58" i="6" s="1"/>
  <c r="M58" i="6" s="1"/>
  <c r="G62" i="6"/>
  <c r="J62" i="6" s="1"/>
  <c r="G63" i="6"/>
  <c r="J63" i="6"/>
  <c r="M63" i="6" s="1"/>
  <c r="G69" i="6"/>
  <c r="J69" i="6"/>
  <c r="M69" i="6" s="1"/>
  <c r="G70" i="6"/>
  <c r="J70" i="6" s="1"/>
  <c r="G71" i="6"/>
  <c r="J71" i="6"/>
  <c r="G76" i="6"/>
  <c r="J76" i="6" s="1"/>
  <c r="M76" i="6" s="1"/>
  <c r="G77" i="6"/>
  <c r="J77" i="6" s="1"/>
  <c r="G78" i="6"/>
  <c r="J78" i="6"/>
  <c r="M78" i="6" s="1"/>
  <c r="G79" i="6"/>
  <c r="J79" i="6" s="1"/>
  <c r="G80" i="6"/>
  <c r="J80" i="6"/>
  <c r="M80" i="6" s="1"/>
  <c r="G82" i="6"/>
  <c r="J82" i="6" s="1"/>
  <c r="G83" i="6"/>
  <c r="J83" i="6" s="1"/>
  <c r="M83" i="6" s="1"/>
  <c r="H87" i="6"/>
  <c r="I87" i="6"/>
  <c r="K87" i="6"/>
  <c r="L87" i="6"/>
  <c r="M8" i="6" l="1"/>
  <c r="M77" i="6"/>
  <c r="M70" i="6"/>
  <c r="M50" i="6"/>
  <c r="M32" i="6"/>
  <c r="M52" i="6"/>
  <c r="M79" i="6"/>
  <c r="M41" i="6"/>
  <c r="G87" i="6"/>
  <c r="M71" i="6"/>
  <c r="M12" i="6"/>
  <c r="M9" i="6"/>
  <c r="M82" i="6"/>
  <c r="M62" i="6"/>
  <c r="M15" i="6"/>
  <c r="M4" i="6"/>
  <c r="M17" i="6"/>
  <c r="M13" i="6"/>
  <c r="M34" i="6"/>
  <c r="M16" i="6"/>
  <c r="M45" i="6"/>
  <c r="M29" i="6"/>
  <c r="M6" i="6"/>
  <c r="J87" i="6"/>
  <c r="M3" i="6"/>
  <c r="M44" i="6"/>
  <c r="G3" i="5" l="1"/>
  <c r="J3" i="5" s="1"/>
  <c r="H3" i="5"/>
  <c r="G4" i="5"/>
  <c r="J4" i="5"/>
  <c r="M4" i="5"/>
  <c r="G5" i="5"/>
  <c r="J5" i="5" s="1"/>
  <c r="G6" i="5"/>
  <c r="J6" i="5" s="1"/>
  <c r="M6" i="5" s="1"/>
  <c r="G7" i="5"/>
  <c r="J7" i="5" s="1"/>
  <c r="M7" i="5" s="1"/>
  <c r="H7" i="5"/>
  <c r="G8" i="5"/>
  <c r="J8" i="5" s="1"/>
  <c r="M8" i="5" s="1"/>
  <c r="G9" i="5"/>
  <c r="J9" i="5" s="1"/>
  <c r="G11" i="5"/>
  <c r="H11" i="5"/>
  <c r="J11" i="5"/>
  <c r="M11" i="5"/>
  <c r="H12" i="5"/>
  <c r="G16" i="5"/>
  <c r="J16" i="5" s="1"/>
  <c r="M16" i="5" s="1"/>
  <c r="H16" i="5"/>
  <c r="G17" i="5"/>
  <c r="J17" i="5" s="1"/>
  <c r="G18" i="5"/>
  <c r="G19" i="5"/>
  <c r="J19" i="5" s="1"/>
  <c r="M19" i="5" s="1"/>
  <c r="G20" i="5"/>
  <c r="J20" i="5" s="1"/>
  <c r="G22" i="5"/>
  <c r="J22" i="5" s="1"/>
  <c r="M22" i="5" s="1"/>
  <c r="H22" i="5"/>
  <c r="G23" i="5"/>
  <c r="J23" i="5" s="1"/>
  <c r="M23" i="5" s="1"/>
  <c r="G24" i="5"/>
  <c r="J24" i="5"/>
  <c r="M24" i="5" s="1"/>
  <c r="G26" i="5"/>
  <c r="J26" i="5" s="1"/>
  <c r="H26" i="5"/>
  <c r="G27" i="5"/>
  <c r="J27" i="5" s="1"/>
  <c r="M27" i="5" s="1"/>
  <c r="G30" i="5"/>
  <c r="J30" i="5" s="1"/>
  <c r="H30" i="5"/>
  <c r="G31" i="5"/>
  <c r="J31" i="5" s="1"/>
  <c r="M31" i="5" s="1"/>
  <c r="G33" i="5"/>
  <c r="J33" i="5" s="1"/>
  <c r="M33" i="5" s="1"/>
  <c r="H33" i="5"/>
  <c r="H34" i="5"/>
  <c r="G35" i="5"/>
  <c r="J35" i="5" s="1"/>
  <c r="G36" i="5"/>
  <c r="J36" i="5" s="1"/>
  <c r="G38" i="5"/>
  <c r="J38" i="5" s="1"/>
  <c r="M38" i="5" s="1"/>
  <c r="H38" i="5"/>
  <c r="G39" i="5"/>
  <c r="J39" i="5" s="1"/>
  <c r="G40" i="5"/>
  <c r="J40" i="5" s="1"/>
  <c r="G43" i="5"/>
  <c r="J43" i="5" s="1"/>
  <c r="H43" i="5"/>
  <c r="G44" i="5"/>
  <c r="J44" i="5" s="1"/>
  <c r="G45" i="5"/>
  <c r="J45" i="5" s="1"/>
  <c r="G46" i="5"/>
  <c r="J46" i="5" s="1"/>
  <c r="I49" i="5"/>
  <c r="K49" i="5"/>
  <c r="L49" i="5"/>
  <c r="M17" i="5" l="1"/>
  <c r="M9" i="5"/>
  <c r="H49" i="5"/>
  <c r="G49" i="5"/>
  <c r="M36" i="5"/>
  <c r="M43" i="5"/>
  <c r="M46" i="5"/>
  <c r="M44" i="5"/>
  <c r="M39" i="5"/>
  <c r="M26" i="5"/>
  <c r="M5" i="5"/>
  <c r="M35" i="5"/>
  <c r="M45" i="5"/>
  <c r="M40" i="5"/>
  <c r="M20" i="5"/>
  <c r="M3" i="5"/>
  <c r="J18" i="5"/>
  <c r="M30" i="5"/>
  <c r="M18" i="5" l="1"/>
  <c r="J49" i="5"/>
  <c r="M92" i="4"/>
  <c r="G3" i="4"/>
  <c r="G4" i="4"/>
  <c r="J4" i="4" s="1"/>
  <c r="G5" i="4"/>
  <c r="J5" i="4" s="1"/>
  <c r="H6" i="4"/>
  <c r="G7" i="4"/>
  <c r="J7" i="4" s="1"/>
  <c r="G8" i="4"/>
  <c r="J8" i="4" s="1"/>
  <c r="M8" i="4" s="1"/>
  <c r="G10" i="4"/>
  <c r="J10" i="4"/>
  <c r="M10" i="4"/>
  <c r="G11" i="4"/>
  <c r="J11" i="4" s="1"/>
  <c r="G12" i="4"/>
  <c r="J12" i="4" s="1"/>
  <c r="G14" i="4"/>
  <c r="J14" i="4" s="1"/>
  <c r="M14" i="4" s="1"/>
  <c r="H14" i="4"/>
  <c r="G15" i="4"/>
  <c r="J15" i="4" s="1"/>
  <c r="G17" i="4"/>
  <c r="J17" i="4" s="1"/>
  <c r="M17" i="4" s="1"/>
  <c r="H17" i="4"/>
  <c r="G19" i="4"/>
  <c r="J19" i="4" s="1"/>
  <c r="M19" i="4" s="1"/>
  <c r="G22" i="4"/>
  <c r="J22" i="4" s="1"/>
  <c r="G25" i="4"/>
  <c r="J25" i="4" s="1"/>
  <c r="H25" i="4"/>
  <c r="G26" i="4"/>
  <c r="J26" i="4" s="1"/>
  <c r="G28" i="4"/>
  <c r="J28" i="4" s="1"/>
  <c r="H28" i="4"/>
  <c r="G29" i="4"/>
  <c r="J29" i="4"/>
  <c r="M29" i="4" s="1"/>
  <c r="G31" i="4"/>
  <c r="H31" i="4"/>
  <c r="J31" i="4"/>
  <c r="G32" i="4"/>
  <c r="J32" i="4" s="1"/>
  <c r="G33" i="4"/>
  <c r="J33" i="4" s="1"/>
  <c r="G35" i="4"/>
  <c r="J35" i="4" s="1"/>
  <c r="M35" i="4" s="1"/>
  <c r="H35" i="4"/>
  <c r="G36" i="4"/>
  <c r="J36" i="4" s="1"/>
  <c r="G37" i="4"/>
  <c r="J37" i="4" s="1"/>
  <c r="G38" i="4"/>
  <c r="J38" i="4" s="1"/>
  <c r="G40" i="4"/>
  <c r="J40" i="4" s="1"/>
  <c r="H40" i="4"/>
  <c r="G41" i="4"/>
  <c r="J41" i="4" s="1"/>
  <c r="M41" i="4" s="1"/>
  <c r="G43" i="4"/>
  <c r="J43" i="4" s="1"/>
  <c r="H43" i="4"/>
  <c r="G48" i="4"/>
  <c r="J48" i="4" s="1"/>
  <c r="H48" i="4"/>
  <c r="G49" i="4"/>
  <c r="J49" i="4"/>
  <c r="M49" i="4" s="1"/>
  <c r="G50" i="4"/>
  <c r="J50" i="4" s="1"/>
  <c r="G51" i="4"/>
  <c r="J51" i="4" s="1"/>
  <c r="M51" i="4" s="1"/>
  <c r="G53" i="4"/>
  <c r="J53" i="4" s="1"/>
  <c r="H53" i="4"/>
  <c r="G54" i="4"/>
  <c r="J54" i="4" s="1"/>
  <c r="G55" i="4"/>
  <c r="J55" i="4" s="1"/>
  <c r="G56" i="4"/>
  <c r="J56" i="4" s="1"/>
  <c r="G57" i="4"/>
  <c r="J57" i="4" s="1"/>
  <c r="H57" i="4"/>
  <c r="G58" i="4"/>
  <c r="J58" i="4" s="1"/>
  <c r="G60" i="4"/>
  <c r="J60" i="4" s="1"/>
  <c r="M60" i="4" s="1"/>
  <c r="H60" i="4"/>
  <c r="G64" i="4"/>
  <c r="J64" i="4" s="1"/>
  <c r="H64" i="4"/>
  <c r="G65" i="4"/>
  <c r="J65" i="4" s="1"/>
  <c r="G66" i="4"/>
  <c r="J66" i="4" s="1"/>
  <c r="H67" i="4"/>
  <c r="G68" i="4"/>
  <c r="J68" i="4" s="1"/>
  <c r="G70" i="4"/>
  <c r="J70" i="4" s="1"/>
  <c r="H70" i="4"/>
  <c r="G71" i="4"/>
  <c r="J71" i="4"/>
  <c r="M71" i="4" s="1"/>
  <c r="G72" i="4"/>
  <c r="J72" i="4" s="1"/>
  <c r="G74" i="4"/>
  <c r="J74" i="4" s="1"/>
  <c r="M74" i="4" s="1"/>
  <c r="H74" i="4"/>
  <c r="G75" i="4"/>
  <c r="J75" i="4" s="1"/>
  <c r="G76" i="4"/>
  <c r="J76" i="4" s="1"/>
  <c r="M76" i="4" s="1"/>
  <c r="G79" i="4"/>
  <c r="H79" i="4"/>
  <c r="J79" i="4"/>
  <c r="M79" i="4" s="1"/>
  <c r="G80" i="4"/>
  <c r="J80" i="4" s="1"/>
  <c r="G81" i="4"/>
  <c r="J81" i="4" s="1"/>
  <c r="G84" i="4"/>
  <c r="J84" i="4" s="1"/>
  <c r="H84" i="4"/>
  <c r="G85" i="4"/>
  <c r="J85" i="4" s="1"/>
  <c r="G86" i="4"/>
  <c r="J86" i="4"/>
  <c r="G87" i="4"/>
  <c r="J87" i="4" s="1"/>
  <c r="G88" i="4"/>
  <c r="J88" i="4" s="1"/>
  <c r="M88" i="4" s="1"/>
  <c r="I92" i="4"/>
  <c r="K92" i="4"/>
  <c r="L92" i="4"/>
  <c r="M5" i="4" l="1"/>
  <c r="M38" i="4"/>
  <c r="H3" i="4"/>
  <c r="M66" i="4"/>
  <c r="M75" i="4"/>
  <c r="M36" i="4"/>
  <c r="M87" i="4"/>
  <c r="M26" i="4"/>
  <c r="M84" i="4"/>
  <c r="M25" i="4"/>
  <c r="M68" i="4"/>
  <c r="M32" i="4"/>
  <c r="M85" i="4"/>
  <c r="M7" i="4"/>
  <c r="M86" i="4"/>
  <c r="M31" i="4"/>
  <c r="M37" i="4"/>
  <c r="M43" i="4"/>
  <c r="M58" i="4"/>
  <c r="M55" i="4"/>
  <c r="M72" i="4"/>
  <c r="M28" i="4"/>
  <c r="M11" i="4"/>
  <c r="M65" i="4"/>
  <c r="M40" i="4"/>
  <c r="M48" i="4"/>
  <c r="M64" i="4"/>
  <c r="M53" i="4"/>
  <c r="M22" i="4"/>
  <c r="M4" i="4"/>
  <c r="M54" i="4"/>
  <c r="M50" i="4"/>
  <c r="M15" i="4"/>
  <c r="M70" i="4"/>
  <c r="M56" i="4"/>
  <c r="M12" i="4"/>
  <c r="M57" i="4"/>
  <c r="H10" i="4"/>
  <c r="H19" i="4"/>
  <c r="G92" i="4"/>
  <c r="J3" i="4"/>
  <c r="H92" i="4" l="1"/>
  <c r="M3" i="4"/>
  <c r="J92" i="4"/>
  <c r="M97" i="3" l="1"/>
  <c r="L97" i="3"/>
  <c r="G3" i="3"/>
  <c r="J3" i="3" s="1"/>
  <c r="G4" i="3"/>
  <c r="J4" i="3" s="1"/>
  <c r="G5" i="3"/>
  <c r="J5" i="3" s="1"/>
  <c r="G6" i="3"/>
  <c r="J6" i="3" s="1"/>
  <c r="G7" i="3"/>
  <c r="J7" i="3" s="1"/>
  <c r="M7" i="3" s="1"/>
  <c r="G8" i="3"/>
  <c r="J8" i="3" s="1"/>
  <c r="G9" i="3"/>
  <c r="J9" i="3" s="1"/>
  <c r="G11" i="3"/>
  <c r="J11" i="3" s="1"/>
  <c r="G13" i="3"/>
  <c r="J13" i="3" s="1"/>
  <c r="G14" i="3"/>
  <c r="J14" i="3" s="1"/>
  <c r="G16" i="3"/>
  <c r="J16" i="3" s="1"/>
  <c r="G17" i="3"/>
  <c r="J17" i="3"/>
  <c r="M17" i="3"/>
  <c r="G18" i="3"/>
  <c r="J18" i="3" s="1"/>
  <c r="G22" i="3"/>
  <c r="G23" i="3"/>
  <c r="J23" i="3" s="1"/>
  <c r="G24" i="3"/>
  <c r="J24" i="3" s="1"/>
  <c r="M24" i="3" s="1"/>
  <c r="G25" i="3"/>
  <c r="J25" i="3" s="1"/>
  <c r="G28" i="3"/>
  <c r="J28" i="3" s="1"/>
  <c r="M28" i="3" s="1"/>
  <c r="G30" i="3"/>
  <c r="J30" i="3" s="1"/>
  <c r="G31" i="3"/>
  <c r="J31" i="3" s="1"/>
  <c r="G32" i="3"/>
  <c r="J32" i="3" s="1"/>
  <c r="G35" i="3"/>
  <c r="J35" i="3" s="1"/>
  <c r="G37" i="3"/>
  <c r="J37" i="3" s="1"/>
  <c r="G38" i="3"/>
  <c r="J38" i="3" s="1"/>
  <c r="G39" i="3"/>
  <c r="J39" i="3" s="1"/>
  <c r="G42" i="3"/>
  <c r="J42" i="3" s="1"/>
  <c r="M42" i="3" s="1"/>
  <c r="G43" i="3"/>
  <c r="J43" i="3" s="1"/>
  <c r="G48" i="3"/>
  <c r="J48" i="3" s="1"/>
  <c r="G49" i="3"/>
  <c r="J49" i="3" s="1"/>
  <c r="G50" i="3"/>
  <c r="J50" i="3" s="1"/>
  <c r="G51" i="3"/>
  <c r="J51" i="3" s="1"/>
  <c r="G52" i="3"/>
  <c r="J52" i="3" s="1"/>
  <c r="G53" i="3"/>
  <c r="J53" i="3"/>
  <c r="M53" i="3" s="1"/>
  <c r="G54" i="3"/>
  <c r="J54" i="3" s="1"/>
  <c r="G56" i="3"/>
  <c r="J56" i="3" s="1"/>
  <c r="M56" i="3" s="1"/>
  <c r="G57" i="3"/>
  <c r="J57" i="3" s="1"/>
  <c r="G58" i="3"/>
  <c r="J58" i="3" s="1"/>
  <c r="G59" i="3"/>
  <c r="J59" i="3" s="1"/>
  <c r="G60" i="3"/>
  <c r="J60" i="3"/>
  <c r="G62" i="3"/>
  <c r="J62" i="3" s="1"/>
  <c r="M62" i="3" s="1"/>
  <c r="G63" i="3"/>
  <c r="J63" i="3" s="1"/>
  <c r="G64" i="3"/>
  <c r="J64" i="3" s="1"/>
  <c r="M64" i="3" s="1"/>
  <c r="G65" i="3"/>
  <c r="J65" i="3" s="1"/>
  <c r="M65" i="3" s="1"/>
  <c r="G68" i="3"/>
  <c r="J68" i="3"/>
  <c r="M68" i="3" s="1"/>
  <c r="G69" i="3"/>
  <c r="J69" i="3" s="1"/>
  <c r="G71" i="3"/>
  <c r="J71" i="3" s="1"/>
  <c r="G72" i="3"/>
  <c r="J72" i="3" s="1"/>
  <c r="G73" i="3"/>
  <c r="J73" i="3" s="1"/>
  <c r="G77" i="3"/>
  <c r="J77" i="3" s="1"/>
  <c r="G82" i="3"/>
  <c r="J82" i="3" s="1"/>
  <c r="M82" i="3" s="1"/>
  <c r="G85" i="3"/>
  <c r="J85" i="3" s="1"/>
  <c r="M85" i="3" s="1"/>
  <c r="G87" i="3"/>
  <c r="J87" i="3" s="1"/>
  <c r="M87" i="3" s="1"/>
  <c r="G88" i="3"/>
  <c r="J88" i="3"/>
  <c r="M88" i="3" s="1"/>
  <c r="G89" i="3"/>
  <c r="J89" i="3" s="1"/>
  <c r="M89" i="3" s="1"/>
  <c r="G92" i="3"/>
  <c r="J92" i="3" s="1"/>
  <c r="H97" i="3"/>
  <c r="I97" i="3"/>
  <c r="K97" i="3"/>
  <c r="M51" i="3" l="1"/>
  <c r="M58" i="3"/>
  <c r="M72" i="3"/>
  <c r="M9" i="3"/>
  <c r="M23" i="3"/>
  <c r="M69" i="3"/>
  <c r="M30" i="3"/>
  <c r="M5" i="3"/>
  <c r="M13" i="3"/>
  <c r="M43" i="3"/>
  <c r="M49" i="3"/>
  <c r="M63" i="3"/>
  <c r="M32" i="3"/>
  <c r="M16" i="3"/>
  <c r="M25" i="3"/>
  <c r="M37" i="3"/>
  <c r="M92" i="3"/>
  <c r="M18" i="3"/>
  <c r="M3" i="3"/>
  <c r="G97" i="3"/>
  <c r="M60" i="3"/>
  <c r="M77" i="3"/>
  <c r="M39" i="3"/>
  <c r="J22" i="3"/>
  <c r="J97" i="3" s="1"/>
  <c r="M11" i="3"/>
  <c r="M54" i="3"/>
  <c r="M48" i="3"/>
  <c r="M38" i="3"/>
  <c r="M14" i="3"/>
  <c r="M4" i="3"/>
  <c r="M59" i="3"/>
  <c r="M6" i="3"/>
  <c r="M71" i="3"/>
  <c r="M52" i="3"/>
  <c r="M73" i="3"/>
  <c r="M31" i="3"/>
  <c r="M50" i="3"/>
  <c r="M35" i="3"/>
  <c r="M57" i="3"/>
  <c r="M8" i="3"/>
  <c r="M22" i="3" l="1"/>
  <c r="M94" i="1"/>
  <c r="L94" i="1"/>
  <c r="K94" i="1"/>
  <c r="I94" i="1"/>
  <c r="J4" i="1"/>
  <c r="J5" i="1"/>
  <c r="J8" i="1"/>
  <c r="M8" i="1" s="1"/>
  <c r="J3" i="1"/>
  <c r="H94" i="1"/>
  <c r="G89" i="1"/>
  <c r="J89" i="1" s="1"/>
  <c r="G88" i="1"/>
  <c r="J88" i="1" s="1"/>
  <c r="G87" i="1"/>
  <c r="J87" i="1" s="1"/>
  <c r="M87" i="1" s="1"/>
  <c r="G80" i="1"/>
  <c r="J80" i="1" s="1"/>
  <c r="G77" i="1"/>
  <c r="J77" i="1" s="1"/>
  <c r="G74" i="1"/>
  <c r="J74" i="1" s="1"/>
  <c r="G73" i="1"/>
  <c r="J73" i="1" s="1"/>
  <c r="M73" i="1" s="1"/>
  <c r="G72" i="1"/>
  <c r="J72" i="1" s="1"/>
  <c r="G71" i="1"/>
  <c r="J71" i="1" s="1"/>
  <c r="G69" i="1"/>
  <c r="J69" i="1" s="1"/>
  <c r="G68" i="1"/>
  <c r="J68" i="1" s="1"/>
  <c r="M68" i="1" s="1"/>
  <c r="G67" i="1"/>
  <c r="J67" i="1" s="1"/>
  <c r="G65" i="1"/>
  <c r="J65" i="1" s="1"/>
  <c r="G61" i="1"/>
  <c r="J61" i="1" s="1"/>
  <c r="G60" i="1"/>
  <c r="J60" i="1" s="1"/>
  <c r="M60" i="1" s="1"/>
  <c r="G58" i="1"/>
  <c r="J58" i="1" s="1"/>
  <c r="G57" i="1"/>
  <c r="J57" i="1" s="1"/>
  <c r="G54" i="1"/>
  <c r="J54" i="1" s="1"/>
  <c r="G53" i="1"/>
  <c r="J53" i="1" s="1"/>
  <c r="M53" i="1" s="1"/>
  <c r="G52" i="1"/>
  <c r="J52" i="1" s="1"/>
  <c r="G49" i="1"/>
  <c r="J49" i="1" s="1"/>
  <c r="G48" i="1"/>
  <c r="J48" i="1" s="1"/>
  <c r="G47" i="1"/>
  <c r="J47" i="1" s="1"/>
  <c r="M47" i="1" s="1"/>
  <c r="G46" i="1"/>
  <c r="J46" i="1" s="1"/>
  <c r="G44" i="1"/>
  <c r="J44" i="1" s="1"/>
  <c r="G43" i="1"/>
  <c r="J43" i="1" s="1"/>
  <c r="G40" i="1"/>
  <c r="J40" i="1" s="1"/>
  <c r="G39" i="1"/>
  <c r="J39" i="1" s="1"/>
  <c r="G37" i="1"/>
  <c r="J37" i="1" s="1"/>
  <c r="G36" i="1"/>
  <c r="J36" i="1" s="1"/>
  <c r="G35" i="1"/>
  <c r="J35" i="1" s="1"/>
  <c r="M35" i="1" s="1"/>
  <c r="G32" i="1"/>
  <c r="J32" i="1" s="1"/>
  <c r="G31" i="1"/>
  <c r="J31" i="1" s="1"/>
  <c r="G28" i="1"/>
  <c r="J28" i="1" s="1"/>
  <c r="G27" i="1"/>
  <c r="J27" i="1" s="1"/>
  <c r="G26" i="1"/>
  <c r="J26" i="1" s="1"/>
  <c r="G25" i="1"/>
  <c r="J25" i="1" s="1"/>
  <c r="G23" i="1"/>
  <c r="J23" i="1" s="1"/>
  <c r="G19" i="1"/>
  <c r="J19" i="1" s="1"/>
  <c r="G17" i="1"/>
  <c r="J17" i="1" s="1"/>
  <c r="G16" i="1"/>
  <c r="J16" i="1" s="1"/>
  <c r="G15" i="1"/>
  <c r="J15" i="1" s="1"/>
  <c r="G13" i="1"/>
  <c r="J13" i="1" s="1"/>
  <c r="G12" i="1"/>
  <c r="J12" i="1" s="1"/>
  <c r="G11" i="1"/>
  <c r="J11" i="1" s="1"/>
  <c r="G10" i="1"/>
  <c r="J10" i="1" s="1"/>
  <c r="M5" i="1" l="1"/>
  <c r="M4" i="1"/>
  <c r="M3" i="1"/>
  <c r="M74" i="1"/>
  <c r="M44" i="1"/>
  <c r="M89" i="1"/>
  <c r="M58" i="1"/>
  <c r="M19" i="1"/>
  <c r="M10" i="1"/>
  <c r="M23" i="1"/>
  <c r="M36" i="1"/>
  <c r="M48" i="1"/>
  <c r="M61" i="1"/>
  <c r="M31" i="1"/>
  <c r="M57" i="1"/>
  <c r="M46" i="1"/>
  <c r="M12" i="1"/>
  <c r="M26" i="1"/>
  <c r="M39" i="1"/>
  <c r="M52" i="1"/>
  <c r="M67" i="1"/>
  <c r="M80" i="1"/>
  <c r="M16" i="1"/>
  <c r="M32" i="1"/>
  <c r="M13" i="1"/>
  <c r="M27" i="1"/>
  <c r="M40" i="1"/>
  <c r="M15" i="1"/>
  <c r="M28" i="1"/>
  <c r="M43" i="1"/>
  <c r="M54" i="1"/>
  <c r="M69" i="1"/>
  <c r="M88" i="1"/>
  <c r="M71" i="1"/>
  <c r="M17" i="1"/>
  <c r="M72" i="1"/>
  <c r="M11" i="1"/>
  <c r="M25" i="1"/>
  <c r="M37" i="1"/>
  <c r="M49" i="1"/>
  <c r="M65" i="1"/>
  <c r="M77" i="1"/>
  <c r="J94" i="1"/>
  <c r="G94" i="1"/>
  <c r="H112" i="7"/>
</calcChain>
</file>

<file path=xl/sharedStrings.xml><?xml version="1.0" encoding="utf-8"?>
<sst xmlns="http://schemas.openxmlformats.org/spreadsheetml/2006/main" count="1349" uniqueCount="848">
  <si>
    <t>ARTANE-WHITEHALL 2024</t>
  </si>
  <si>
    <t>Polling Place</t>
  </si>
  <si>
    <t>Polling Station</t>
  </si>
  <si>
    <t>Polling District</t>
  </si>
  <si>
    <t>PD Code</t>
  </si>
  <si>
    <t>Voters From</t>
  </si>
  <si>
    <t>Voters To</t>
  </si>
  <si>
    <t>Table Totals</t>
  </si>
  <si>
    <t>Polling District Totals</t>
  </si>
  <si>
    <t>Our Lady of Mercy College,</t>
  </si>
  <si>
    <t>Beaumont A</t>
  </si>
  <si>
    <t>NA</t>
  </si>
  <si>
    <t>Beaumont Road</t>
  </si>
  <si>
    <t>Dublin 9</t>
  </si>
  <si>
    <t>D09 V327</t>
  </si>
  <si>
    <t>(</t>
  </si>
  <si>
    <t>Whitehall D2</t>
  </si>
  <si>
    <t>RW</t>
  </si>
  <si>
    <t>St. Fiachras Senior N.S.</t>
  </si>
  <si>
    <t>Beaumont B</t>
  </si>
  <si>
    <t>NB</t>
  </si>
  <si>
    <t>Montrose Park,</t>
  </si>
  <si>
    <t>Dublin 5</t>
  </si>
  <si>
    <t>D05K3C3</t>
  </si>
  <si>
    <t>St. John Vianney Parish Hall</t>
  </si>
  <si>
    <t>Beaumont C</t>
  </si>
  <si>
    <t>NC</t>
  </si>
  <si>
    <t>Ardlea Road</t>
  </si>
  <si>
    <t>Artane, Dublin 5</t>
  </si>
  <si>
    <t>D05CV96</t>
  </si>
  <si>
    <t>Gaelscoil Cholmcille</t>
  </si>
  <si>
    <t>Kilmore A (pt)</t>
  </si>
  <si>
    <t>NE</t>
  </si>
  <si>
    <t>Coolock Lane</t>
  </si>
  <si>
    <t>pt</t>
  </si>
  <si>
    <t>behind Astro Park</t>
  </si>
  <si>
    <t>Dublin 17</t>
  </si>
  <si>
    <t>D17W021</t>
  </si>
  <si>
    <t>Scoil Fhursa N.S.</t>
  </si>
  <si>
    <t>Kilmore B</t>
  </si>
  <si>
    <t>NH</t>
  </si>
  <si>
    <t>Cromcastle Green</t>
  </si>
  <si>
    <t>D05YP68</t>
  </si>
  <si>
    <t>Northside Civic Centre</t>
  </si>
  <si>
    <t>Kilmore C</t>
  </si>
  <si>
    <t>NJ</t>
  </si>
  <si>
    <t>Bunratty Road</t>
  </si>
  <si>
    <t>D17K462</t>
  </si>
  <si>
    <t>St Brendans Parish Hall</t>
  </si>
  <si>
    <t>Kilmore D</t>
  </si>
  <si>
    <t>NK</t>
  </si>
  <si>
    <t>Coolock Village</t>
  </si>
  <si>
    <t>D05K603</t>
  </si>
  <si>
    <t>St. Francis Senior N.S.</t>
  </si>
  <si>
    <t>Priorswood A</t>
  </si>
  <si>
    <t>NL</t>
  </si>
  <si>
    <t xml:space="preserve">Priorswood, </t>
  </si>
  <si>
    <t>Priorswood B</t>
  </si>
  <si>
    <t>NP</t>
  </si>
  <si>
    <t>D17KH30</t>
  </si>
  <si>
    <t>Darndale Senior N.S.</t>
  </si>
  <si>
    <t>Priorswood C1</t>
  </si>
  <si>
    <t>NQ</t>
  </si>
  <si>
    <t>(Off Malahide Road)</t>
  </si>
  <si>
    <t xml:space="preserve">Darndale </t>
  </si>
  <si>
    <t>D17CK81</t>
  </si>
  <si>
    <t>Priorswood C2</t>
  </si>
  <si>
    <t>NU</t>
  </si>
  <si>
    <t>St. Josephs N.S.</t>
  </si>
  <si>
    <t>Priorswood D</t>
  </si>
  <si>
    <t>NR</t>
  </si>
  <si>
    <t>Macroom Road</t>
  </si>
  <si>
    <t>D17DY60</t>
  </si>
  <si>
    <t>Priorswood E</t>
  </si>
  <si>
    <t>NS</t>
  </si>
  <si>
    <t xml:space="preserve">Plunket College </t>
  </si>
  <si>
    <t>Whitehall A1</t>
  </si>
  <si>
    <t>UP</t>
  </si>
  <si>
    <t>CDETB</t>
  </si>
  <si>
    <t>Swords Road</t>
  </si>
  <si>
    <t>Whitehall D1</t>
  </si>
  <si>
    <t>RV</t>
  </si>
  <si>
    <t>Whitehall</t>
  </si>
  <si>
    <t>D09C94K</t>
  </si>
  <si>
    <t xml:space="preserve">Larkhill School, </t>
  </si>
  <si>
    <t>Whitehall A2</t>
  </si>
  <si>
    <t>UQ</t>
  </si>
  <si>
    <t>Assembly Hall</t>
  </si>
  <si>
    <t xml:space="preserve">Glenaan Rd, </t>
  </si>
  <si>
    <t>Whitehall B1</t>
  </si>
  <si>
    <t>UR</t>
  </si>
  <si>
    <t>Dublin, 9</t>
  </si>
  <si>
    <t>D09YR59</t>
  </si>
  <si>
    <t>Whitehall B2</t>
  </si>
  <si>
    <t>US</t>
  </si>
  <si>
    <t>Whitehall C (pt)</t>
  </si>
  <si>
    <t>UT</t>
  </si>
  <si>
    <t>Santry Parish Centre</t>
  </si>
  <si>
    <t>Church Lane</t>
  </si>
  <si>
    <t xml:space="preserve">Santry </t>
  </si>
  <si>
    <t>D09CV90</t>
  </si>
  <si>
    <t>St Brendan's N.S</t>
  </si>
  <si>
    <t>Harmonstown A</t>
  </si>
  <si>
    <t>TJ</t>
  </si>
  <si>
    <t>Mc Auley Road</t>
  </si>
  <si>
    <t>Artane</t>
  </si>
  <si>
    <t>D05P820</t>
  </si>
  <si>
    <t>Polling Places</t>
  </si>
  <si>
    <t>(1-50)</t>
  </si>
  <si>
    <t>Polling Districts</t>
  </si>
  <si>
    <t>Total Voters</t>
  </si>
  <si>
    <t>Balancing List</t>
  </si>
  <si>
    <t>Local Votes Cast</t>
  </si>
  <si>
    <t>Euro Votes Cast</t>
  </si>
  <si>
    <t>% Turnout by box (Local)</t>
  </si>
  <si>
    <t>(146-200)</t>
  </si>
  <si>
    <t xml:space="preserve">Polling Places </t>
  </si>
  <si>
    <t>D07Y923</t>
  </si>
  <si>
    <t>Dublin 7</t>
  </si>
  <si>
    <t>30 Phibsboro Road</t>
  </si>
  <si>
    <t>WA</t>
  </si>
  <si>
    <t>Arran Quay A</t>
  </si>
  <si>
    <t>Old School House</t>
  </si>
  <si>
    <t>WN</t>
  </si>
  <si>
    <t>Inns Quay B</t>
  </si>
  <si>
    <t>D07HF10</t>
  </si>
  <si>
    <t>Upper Dorset Street</t>
  </si>
  <si>
    <t>WZ</t>
  </si>
  <si>
    <t>Inns Quay A2</t>
  </si>
  <si>
    <t xml:space="preserve">Paradise Place   </t>
  </si>
  <si>
    <t>WM</t>
  </si>
  <si>
    <t>Inns Quay A1</t>
  </si>
  <si>
    <t>Paradise Place ETNS</t>
  </si>
  <si>
    <t>D20CK33</t>
  </si>
  <si>
    <t>Dublin 20</t>
  </si>
  <si>
    <t>Phoenix Park</t>
  </si>
  <si>
    <t>QM</t>
  </si>
  <si>
    <t>Phoenix Park 2</t>
  </si>
  <si>
    <t>St Marys Hospital</t>
  </si>
  <si>
    <t>D09H008</t>
  </si>
  <si>
    <t>Drumcondra Road</t>
  </si>
  <si>
    <t>Milbourne Avenue</t>
  </si>
  <si>
    <t>UN</t>
  </si>
  <si>
    <t>Drumcondra South C</t>
  </si>
  <si>
    <t>St Patricks B.N.S.</t>
  </si>
  <si>
    <t>QL</t>
  </si>
  <si>
    <t>Cabra West D</t>
  </si>
  <si>
    <t>D07V4KP</t>
  </si>
  <si>
    <t>Dublin, 7</t>
  </si>
  <si>
    <t>Cabra West</t>
  </si>
  <si>
    <t>Ratoath Road</t>
  </si>
  <si>
    <t>QJ</t>
  </si>
  <si>
    <t>Cabra West C</t>
  </si>
  <si>
    <t>Deaf Village Ireland</t>
  </si>
  <si>
    <t>D07A522</t>
  </si>
  <si>
    <t>QH</t>
  </si>
  <si>
    <t>Cabra West B</t>
  </si>
  <si>
    <t>Kilkieran Road</t>
  </si>
  <si>
    <t>QG</t>
  </si>
  <si>
    <t>Cabra West A</t>
  </si>
  <si>
    <t>St Finbars N.S.</t>
  </si>
  <si>
    <t>QF</t>
  </si>
  <si>
    <t>Cabra East C</t>
  </si>
  <si>
    <t>D07EF73</t>
  </si>
  <si>
    <t xml:space="preserve">Cabra </t>
  </si>
  <si>
    <t>Annaly Road</t>
  </si>
  <si>
    <t>QE</t>
  </si>
  <si>
    <t>Cabra East B</t>
  </si>
  <si>
    <t>Christ the King N.S.</t>
  </si>
  <si>
    <t>D11HX78</t>
  </si>
  <si>
    <t>Dublin 11</t>
  </si>
  <si>
    <t>Glasnevin</t>
  </si>
  <si>
    <t>St. Philomena`s Road</t>
  </si>
  <si>
    <t>QD</t>
  </si>
  <si>
    <t>Cabra East A2</t>
  </si>
  <si>
    <t>St Vincents Primary CBS</t>
  </si>
  <si>
    <t>D07F75C</t>
  </si>
  <si>
    <t>Phibsborough</t>
  </si>
  <si>
    <t>St. Peter`s Road</t>
  </si>
  <si>
    <t>QC</t>
  </si>
  <si>
    <t>Cabra East A1</t>
  </si>
  <si>
    <t>St Peters N.S.</t>
  </si>
  <si>
    <t>Botanic C</t>
  </si>
  <si>
    <t>D09YX46</t>
  </si>
  <si>
    <t>UM</t>
  </si>
  <si>
    <t>Iona Road</t>
  </si>
  <si>
    <t xml:space="preserve">Crawford Avenue </t>
  </si>
  <si>
    <t>UL</t>
  </si>
  <si>
    <t>Botanic B1</t>
  </si>
  <si>
    <t>St. Columba`s N.S.</t>
  </si>
  <si>
    <t>UV</t>
  </si>
  <si>
    <t>Botanic B2</t>
  </si>
  <si>
    <t>D09TW63</t>
  </si>
  <si>
    <t>Botanic Avenue</t>
  </si>
  <si>
    <t>UJ</t>
  </si>
  <si>
    <t>Botanic A</t>
  </si>
  <si>
    <t>Glasnevin N.S.</t>
  </si>
  <si>
    <t>D15X63X</t>
  </si>
  <si>
    <t>Dublin 15</t>
  </si>
  <si>
    <t>Ashtown Road</t>
  </si>
  <si>
    <t>Rathborne</t>
  </si>
  <si>
    <t>QN</t>
  </si>
  <si>
    <t>Ashtown A2</t>
  </si>
  <si>
    <t>Pelletstown ETS National School</t>
  </si>
  <si>
    <t>QB</t>
  </si>
  <si>
    <t>Ashtown B</t>
  </si>
  <si>
    <t>D07V654</t>
  </si>
  <si>
    <t>Navan Road</t>
  </si>
  <si>
    <t>QA</t>
  </si>
  <si>
    <t>Ashtown A1</t>
  </si>
  <si>
    <t>St John Bosco N.S. Hall</t>
  </si>
  <si>
    <t>CABRA-GLASNEVIN 2024</t>
  </si>
  <si>
    <t>(304-359)</t>
  </si>
  <si>
    <t xml:space="preserve">Polling Stations </t>
  </si>
  <si>
    <t>D06H1X6</t>
  </si>
  <si>
    <t>Dublin 6</t>
  </si>
  <si>
    <t>Bushy Park Road</t>
  </si>
  <si>
    <t>YD</t>
  </si>
  <si>
    <t>Rathfarnham</t>
  </si>
  <si>
    <t>Zion Parish Hall</t>
  </si>
  <si>
    <t>D06XE18</t>
  </si>
  <si>
    <t>96 Rathmines Road Upper</t>
  </si>
  <si>
    <t>YJ</t>
  </si>
  <si>
    <t>Rathmines West C</t>
  </si>
  <si>
    <t>Kildare Place School</t>
  </si>
  <si>
    <t>D06DK35</t>
  </si>
  <si>
    <t>Rathgar Avenue</t>
  </si>
  <si>
    <t>YL</t>
  </si>
  <si>
    <t>Rathmines West E</t>
  </si>
  <si>
    <t>Rathgar N.S.</t>
  </si>
  <si>
    <t>D06CF63</t>
  </si>
  <si>
    <t xml:space="preserve">Highfield Road </t>
  </si>
  <si>
    <t>YK</t>
  </si>
  <si>
    <t>Rathmines West D</t>
  </si>
  <si>
    <t>Christ Church Hall</t>
  </si>
  <si>
    <t>D06FD92</t>
  </si>
  <si>
    <t>YN</t>
  </si>
  <si>
    <t>Rathmines West F2</t>
  </si>
  <si>
    <t>Rathmines</t>
  </si>
  <si>
    <t>Williams Park</t>
  </si>
  <si>
    <t>YF</t>
  </si>
  <si>
    <t>Rathmines West A1</t>
  </si>
  <si>
    <t>St Louis Primary School</t>
  </si>
  <si>
    <t>D06ED86</t>
  </si>
  <si>
    <t>Terenure Road East</t>
  </si>
  <si>
    <t>YS</t>
  </si>
  <si>
    <t>Terenure D</t>
  </si>
  <si>
    <t>St. Joseph's B.N.S.</t>
  </si>
  <si>
    <t>YR</t>
  </si>
  <si>
    <t>Terenure C</t>
  </si>
  <si>
    <t>D6WAW64</t>
  </si>
  <si>
    <t>Dublin 6W</t>
  </si>
  <si>
    <t>Terenure Road, West</t>
  </si>
  <si>
    <t>YQ</t>
  </si>
  <si>
    <t>Terenure B</t>
  </si>
  <si>
    <t>Presentation Primary School</t>
  </si>
  <si>
    <t>D6WFR66</t>
  </si>
  <si>
    <t>Clareville Road</t>
  </si>
  <si>
    <t>YP</t>
  </si>
  <si>
    <t>Terenure A</t>
  </si>
  <si>
    <t>Harolds Cross N.S.</t>
  </si>
  <si>
    <t>D12YP98</t>
  </si>
  <si>
    <t>Dublin 12</t>
  </si>
  <si>
    <t>Crumlin</t>
  </si>
  <si>
    <t>Clogher Road</t>
  </si>
  <si>
    <t>YB</t>
  </si>
  <si>
    <t>Kimmage C pt</t>
  </si>
  <si>
    <t>Marist Primary School</t>
  </si>
  <si>
    <t>SL</t>
  </si>
  <si>
    <t>Kimmage D</t>
  </si>
  <si>
    <t>D12R726</t>
  </si>
  <si>
    <t>Armagh Road</t>
  </si>
  <si>
    <t>formerly St Agnes Primary School</t>
  </si>
  <si>
    <t>SM</t>
  </si>
  <si>
    <t>Kimmage E</t>
  </si>
  <si>
    <t>Scoil Úna Naofa</t>
  </si>
  <si>
    <t>SK</t>
  </si>
  <si>
    <t>Kimmage B</t>
  </si>
  <si>
    <t>D12W524</t>
  </si>
  <si>
    <t>SJ</t>
  </si>
  <si>
    <t>Kimmage A</t>
  </si>
  <si>
    <t xml:space="preserve">Crumlin </t>
  </si>
  <si>
    <t>SF</t>
  </si>
  <si>
    <t>Crumlin D2</t>
  </si>
  <si>
    <t>Our Lady of Hope</t>
  </si>
  <si>
    <t>YM</t>
  </si>
  <si>
    <t>Rathmines West F1</t>
  </si>
  <si>
    <t>D6WWC86</t>
  </si>
  <si>
    <t>Harolds Cross Road</t>
  </si>
  <si>
    <t>YG</t>
  </si>
  <si>
    <t>Rathmines West A2</t>
  </si>
  <si>
    <t>St Clares N.S</t>
  </si>
  <si>
    <t>D12K5CE</t>
  </si>
  <si>
    <t>Crumlin Road</t>
  </si>
  <si>
    <t>SB</t>
  </si>
  <si>
    <t>Crumlin B</t>
  </si>
  <si>
    <t>Crumlin College (ETB)</t>
  </si>
  <si>
    <t>SE</t>
  </si>
  <si>
    <t>Crumlin D1</t>
  </si>
  <si>
    <t>D12KW66</t>
  </si>
  <si>
    <t>YA</t>
  </si>
  <si>
    <t>Crumlin C</t>
  </si>
  <si>
    <t>Loreto Junior Primary School</t>
  </si>
  <si>
    <t>KIMMAGE-RATHMINES</t>
  </si>
  <si>
    <t>(443-472)</t>
  </si>
  <si>
    <t>D08 XF76</t>
  </si>
  <si>
    <t>Dublin 8</t>
  </si>
  <si>
    <t>16 Pleasants Street</t>
  </si>
  <si>
    <t>ZZ</t>
  </si>
  <si>
    <t>Wood Quay B</t>
  </si>
  <si>
    <t>Youth Reach Training Centre</t>
  </si>
  <si>
    <t>D08 R283</t>
  </si>
  <si>
    <t>Synge Street</t>
  </si>
  <si>
    <t>ZM</t>
  </si>
  <si>
    <t>St Kevins</t>
  </si>
  <si>
    <t>CBS Primary School</t>
  </si>
  <si>
    <t>ZY</t>
  </si>
  <si>
    <t>Wood Quay A</t>
  </si>
  <si>
    <t>ZL</t>
  </si>
  <si>
    <t>Royal Exchange B</t>
  </si>
  <si>
    <t>D02 T258</t>
  </si>
  <si>
    <t>Dublin 2</t>
  </si>
  <si>
    <t>56 Aungier Street</t>
  </si>
  <si>
    <t>ZK</t>
  </si>
  <si>
    <t>Royal Exchange A</t>
  </si>
  <si>
    <t>Carmelite Centre</t>
  </si>
  <si>
    <t>D04 DP27</t>
  </si>
  <si>
    <t xml:space="preserve">Dublin 4 </t>
  </si>
  <si>
    <t>Beggar's Bush Barracks</t>
  </si>
  <si>
    <t>XT</t>
  </si>
  <si>
    <t>Pembroke West A2</t>
  </si>
  <si>
    <t>Irish Labour History Society</t>
  </si>
  <si>
    <t>XH</t>
  </si>
  <si>
    <t>Pembroke West A1</t>
  </si>
  <si>
    <t>D04 CH58</t>
  </si>
  <si>
    <t>Dublin 4</t>
  </si>
  <si>
    <t>Cambridge Road</t>
  </si>
  <si>
    <t>XA</t>
  </si>
  <si>
    <t>Pembroke East A</t>
  </si>
  <si>
    <t>Ringsend Girl's N.S.</t>
  </si>
  <si>
    <t>D02 C625</t>
  </si>
  <si>
    <t>Dublin  2</t>
  </si>
  <si>
    <t>59 Baggot Street Lower,</t>
  </si>
  <si>
    <t>ZP</t>
  </si>
  <si>
    <t>South Dock 1</t>
  </si>
  <si>
    <t>formerly Mercy Convent</t>
  </si>
  <si>
    <t>ZB</t>
  </si>
  <si>
    <t>Mansion House B</t>
  </si>
  <si>
    <t>Scoil Catriona</t>
  </si>
  <si>
    <t>ZQ</t>
  </si>
  <si>
    <t>South Dock 2</t>
  </si>
  <si>
    <t>D02 PR44</t>
  </si>
  <si>
    <t>114 - 116  Pearse Street</t>
  </si>
  <si>
    <t>ZA</t>
  </si>
  <si>
    <t>Mansion House A</t>
  </si>
  <si>
    <t>St Andrews Resource Centre</t>
  </si>
  <si>
    <t>SOUTH-EAST INNER CITY</t>
  </si>
  <si>
    <t>(51-95)</t>
  </si>
  <si>
    <t>D12 FK18</t>
  </si>
  <si>
    <t xml:space="preserve">Walkinstown </t>
  </si>
  <si>
    <t>Percy French Road</t>
  </si>
  <si>
    <t>SP</t>
  </si>
  <si>
    <t>Walkinstown C</t>
  </si>
  <si>
    <t>Walkinstown Library</t>
  </si>
  <si>
    <t>SN</t>
  </si>
  <si>
    <t>Walkinstown B</t>
  </si>
  <si>
    <t>D12C893</t>
  </si>
  <si>
    <t>Longmile Road</t>
  </si>
  <si>
    <t>SH</t>
  </si>
  <si>
    <t>Crumlin F</t>
  </si>
  <si>
    <t>CBS Drimnagh Castle P.S.</t>
  </si>
  <si>
    <t>D12EH70</t>
  </si>
  <si>
    <t>Walkinstown</t>
  </si>
  <si>
    <t>PQ</t>
  </si>
  <si>
    <t>Walkinstown A</t>
  </si>
  <si>
    <t>Assumption N.S.</t>
  </si>
  <si>
    <t>D12KC63</t>
  </si>
  <si>
    <t>Bluebell Road</t>
  </si>
  <si>
    <t>PJ</t>
  </si>
  <si>
    <t>Inchicore B</t>
  </si>
  <si>
    <t>Our Lady of the Wayside N.S.</t>
  </si>
  <si>
    <t>D08X65A</t>
  </si>
  <si>
    <t>Inchicore</t>
  </si>
  <si>
    <t>Tyrconnell Road</t>
  </si>
  <si>
    <t>PH</t>
  </si>
  <si>
    <t>Inchicore A</t>
  </si>
  <si>
    <t>Oblate N.S.</t>
  </si>
  <si>
    <t>D10K319</t>
  </si>
  <si>
    <t>PK</t>
  </si>
  <si>
    <t>Kilmainham A</t>
  </si>
  <si>
    <t>Dublin 10</t>
  </si>
  <si>
    <t>Ballyfermot Road</t>
  </si>
  <si>
    <t>Lynch's Lane</t>
  </si>
  <si>
    <t>Resource Centre</t>
  </si>
  <si>
    <t>PE</t>
  </si>
  <si>
    <t>Decies</t>
  </si>
  <si>
    <t>Ballyfermot Family</t>
  </si>
  <si>
    <t>D12CF5X</t>
  </si>
  <si>
    <t>Drimnagh</t>
  </si>
  <si>
    <t>Knocknaree/Mourne Road</t>
  </si>
  <si>
    <t>SG</t>
  </si>
  <si>
    <t>Crumlin E</t>
  </si>
  <si>
    <t>Our Lady of Good Counsel N.S</t>
  </si>
  <si>
    <t>D12DW68</t>
  </si>
  <si>
    <t>Mourne Road</t>
  </si>
  <si>
    <t>SA</t>
  </si>
  <si>
    <t>Crumlin A</t>
  </si>
  <si>
    <t>Our Lady's Hall</t>
  </si>
  <si>
    <t>PA</t>
  </si>
  <si>
    <t>Chapelizod pt</t>
  </si>
  <si>
    <t>D20TW71</t>
  </si>
  <si>
    <t>Lucan Road</t>
  </si>
  <si>
    <t>St Patrick's NS (no. 1 chapelizod)</t>
  </si>
  <si>
    <t>D10XW56</t>
  </si>
  <si>
    <t>1</t>
  </si>
  <si>
    <t>PN</t>
  </si>
  <si>
    <t>Kylemore</t>
  </si>
  <si>
    <t>St. Raphael's Primary School</t>
  </si>
  <si>
    <t>D10H024</t>
  </si>
  <si>
    <t>PD</t>
  </si>
  <si>
    <t>Cherry Orchard C</t>
  </si>
  <si>
    <t>Ballyfermot</t>
  </si>
  <si>
    <t>Cherry Orchard Grove</t>
  </si>
  <si>
    <t>PB</t>
  </si>
  <si>
    <t>Cherry Orchard A</t>
  </si>
  <si>
    <t>The Orchard Community Centre</t>
  </si>
  <si>
    <t>PF</t>
  </si>
  <si>
    <t>Drumfinn</t>
  </si>
  <si>
    <t>D10T042</t>
  </si>
  <si>
    <t>(Carna pt)</t>
  </si>
  <si>
    <t>Dublin, 10</t>
  </si>
  <si>
    <t>Ballyfermot Road,</t>
  </si>
  <si>
    <t>Civic Centre,</t>
  </si>
  <si>
    <t>PC</t>
  </si>
  <si>
    <t>Carna</t>
  </si>
  <si>
    <t>Ballyfermot Community</t>
  </si>
  <si>
    <t>BALLYFERMOT - DRIMNAGH 2024</t>
  </si>
  <si>
    <t>(201-260)</t>
  </si>
  <si>
    <t>RP</t>
  </si>
  <si>
    <t>Drumcondra Sth A (pt)</t>
  </si>
  <si>
    <t>D09VY58</t>
  </si>
  <si>
    <t>Drumcondra</t>
  </si>
  <si>
    <t>Church Avenue</t>
  </si>
  <si>
    <t>Drumcondra National School</t>
  </si>
  <si>
    <t>RT</t>
  </si>
  <si>
    <t>Gracepark 2 pt</t>
  </si>
  <si>
    <t>D09AP26</t>
  </si>
  <si>
    <t>Griffith Avenue,</t>
  </si>
  <si>
    <t>Infant School</t>
  </si>
  <si>
    <t>RN</t>
  </si>
  <si>
    <t>Clontarf West E</t>
  </si>
  <si>
    <t xml:space="preserve">St. Vincent de Paul </t>
  </si>
  <si>
    <t>D03AH64</t>
  </si>
  <si>
    <t>Dublin 3</t>
  </si>
  <si>
    <t xml:space="preserve">Windsor Avenue, </t>
  </si>
  <si>
    <t>RM</t>
  </si>
  <si>
    <t>Clontarf West D</t>
  </si>
  <si>
    <t>St. Mary's Girls N.S.</t>
  </si>
  <si>
    <t>D03E166</t>
  </si>
  <si>
    <t>Clontarf Road</t>
  </si>
  <si>
    <t>RL</t>
  </si>
  <si>
    <t>Clontarf West C</t>
  </si>
  <si>
    <t>Howth Road N.S.</t>
  </si>
  <si>
    <t>D05YV44</t>
  </si>
  <si>
    <t>Killester</t>
  </si>
  <si>
    <t>St.Brigid`s Road</t>
  </si>
  <si>
    <t>RJ</t>
  </si>
  <si>
    <t>Clontarf West A</t>
  </si>
  <si>
    <t>St. Brigid's  Girls N.S.</t>
  </si>
  <si>
    <t>TK</t>
  </si>
  <si>
    <t>Harmonstown B</t>
  </si>
  <si>
    <t>Howth Road</t>
  </si>
  <si>
    <t>RH</t>
  </si>
  <si>
    <t>Clontarf East E</t>
  </si>
  <si>
    <t>St. Brigid's Boys N.S</t>
  </si>
  <si>
    <t>RG</t>
  </si>
  <si>
    <t>Clontarf East D</t>
  </si>
  <si>
    <t>D03TD21</t>
  </si>
  <si>
    <t>Clontarf</t>
  </si>
  <si>
    <t>Seafield Road</t>
  </si>
  <si>
    <t>RF</t>
  </si>
  <si>
    <t>Clontarf East C</t>
  </si>
  <si>
    <t>Belgrove Junior Boys N. S.</t>
  </si>
  <si>
    <t>D03P6F6</t>
  </si>
  <si>
    <t>RE</t>
  </si>
  <si>
    <t>Clontarf East B</t>
  </si>
  <si>
    <t>Dublin, 3</t>
  </si>
  <si>
    <t>Clontarf,</t>
  </si>
  <si>
    <t>St. Gabriels Road,</t>
  </si>
  <si>
    <t>RD</t>
  </si>
  <si>
    <t>Clontarf East A2</t>
  </si>
  <si>
    <t>St. Gabriels Parish Hall</t>
  </si>
  <si>
    <t>D05PD34</t>
  </si>
  <si>
    <t>Raheny</t>
  </si>
  <si>
    <t>All Saints Drive</t>
  </si>
  <si>
    <t>TB</t>
  </si>
  <si>
    <t>Clontarf East A1</t>
  </si>
  <si>
    <t>Scoil Aine Girls N.S.</t>
  </si>
  <si>
    <t>D09R232</t>
  </si>
  <si>
    <t xml:space="preserve">Dublin 9 </t>
  </si>
  <si>
    <t>Griffith Avenue</t>
  </si>
  <si>
    <t>RS</t>
  </si>
  <si>
    <t>Gracepark 1</t>
  </si>
  <si>
    <t>Marino Institute of Education</t>
  </si>
  <si>
    <t>D09W688</t>
  </si>
  <si>
    <t>RC</t>
  </si>
  <si>
    <t>Beaumont F pt</t>
  </si>
  <si>
    <t>Collins Avenue</t>
  </si>
  <si>
    <t>Whitehall Colmcille Gaels GAA Club,</t>
  </si>
  <si>
    <t>RB</t>
  </si>
  <si>
    <t>Beaumont E</t>
  </si>
  <si>
    <t>Gracepark 2 pt.</t>
  </si>
  <si>
    <t>D05RW80</t>
  </si>
  <si>
    <t>Donnycarney</t>
  </si>
  <si>
    <t>Collins Ave East</t>
  </si>
  <si>
    <t>RK</t>
  </si>
  <si>
    <t>Clontarf West B</t>
  </si>
  <si>
    <t>Our Lady of Consolation N.S.</t>
  </si>
  <si>
    <t>D05E510</t>
  </si>
  <si>
    <t>Kilmore Road</t>
  </si>
  <si>
    <t>RA</t>
  </si>
  <si>
    <t>Beaumont D</t>
  </si>
  <si>
    <t>St. Davids B.N.S.</t>
  </si>
  <si>
    <t>CLONTARF 2024</t>
  </si>
  <si>
    <t>(360-400)</t>
  </si>
  <si>
    <t>WT</t>
  </si>
  <si>
    <t>North City 2</t>
  </si>
  <si>
    <t>D01YT29</t>
  </si>
  <si>
    <t>Dublin 1</t>
  </si>
  <si>
    <t>Marlborough Street</t>
  </si>
  <si>
    <t>WX</t>
  </si>
  <si>
    <t>Rotunda A</t>
  </si>
  <si>
    <t>Scoil Caoimhin</t>
  </si>
  <si>
    <t>D01A439</t>
  </si>
  <si>
    <t>Seville Place,</t>
  </si>
  <si>
    <t>WW</t>
  </si>
  <si>
    <t>North Dock C</t>
  </si>
  <si>
    <t>St. Laurence O Toole CBS,</t>
  </si>
  <si>
    <t>D03HF24</t>
  </si>
  <si>
    <t xml:space="preserve">East Wall </t>
  </si>
  <si>
    <t>WV</t>
  </si>
  <si>
    <t>North Dock B</t>
  </si>
  <si>
    <t>St Josephs N.S</t>
  </si>
  <si>
    <t>WL</t>
  </si>
  <si>
    <t>Drumcondra South B</t>
  </si>
  <si>
    <t>D01H9X5</t>
  </si>
  <si>
    <t>off North Circular Road</t>
  </si>
  <si>
    <t>North Richmond Street</t>
  </si>
  <si>
    <t>WJ</t>
  </si>
  <si>
    <t>Ballybough B</t>
  </si>
  <si>
    <t>O'Connell's Primary School</t>
  </si>
  <si>
    <t>D01H9C5</t>
  </si>
  <si>
    <t>Gardiner Street Upper</t>
  </si>
  <si>
    <t>Belvedere Court</t>
  </si>
  <si>
    <t>WR</t>
  </si>
  <si>
    <t>Mountjoy B</t>
  </si>
  <si>
    <t>Gardiner St. Convent N.S.</t>
  </si>
  <si>
    <t>D01F228</t>
  </si>
  <si>
    <t>Lower Sean Mc Dermott Street</t>
  </si>
  <si>
    <t>Lourdes Parish Schools</t>
  </si>
  <si>
    <t>WQ</t>
  </si>
  <si>
    <t>Mountjoy A</t>
  </si>
  <si>
    <t>Holy Child Pre-School</t>
  </si>
  <si>
    <t>WU</t>
  </si>
  <si>
    <t>North Dock A</t>
  </si>
  <si>
    <t>D03C422</t>
  </si>
  <si>
    <t xml:space="preserve">North Strand </t>
  </si>
  <si>
    <t>(formerly St Columbas )</t>
  </si>
  <si>
    <t>WG</t>
  </si>
  <si>
    <t>Ballybough A</t>
  </si>
  <si>
    <t>North Strand Church Parish Hall</t>
  </si>
  <si>
    <t>WF</t>
  </si>
  <si>
    <t>Arran Quay E</t>
  </si>
  <si>
    <t>D07CX50</t>
  </si>
  <si>
    <t>WE</t>
  </si>
  <si>
    <t>Arran Quay D</t>
  </si>
  <si>
    <t>Cowper Street</t>
  </si>
  <si>
    <t>St Gabriels N.S.</t>
  </si>
  <si>
    <t>WY</t>
  </si>
  <si>
    <t>Rotunda B</t>
  </si>
  <si>
    <t>WS</t>
  </si>
  <si>
    <t>North City 1</t>
  </si>
  <si>
    <t>WP</t>
  </si>
  <si>
    <t>Inns Quay C</t>
  </si>
  <si>
    <t>D07P529</t>
  </si>
  <si>
    <t>Brunswick St. North</t>
  </si>
  <si>
    <t>WD</t>
  </si>
  <si>
    <t>Arran Quay C</t>
  </si>
  <si>
    <t>St. Paul`s CBS</t>
  </si>
  <si>
    <t>D07DY60</t>
  </si>
  <si>
    <t>Manor Street,</t>
  </si>
  <si>
    <t>WB</t>
  </si>
  <si>
    <t>Arran Quay B</t>
  </si>
  <si>
    <t>Stanhope St. N.S. Hall,</t>
  </si>
  <si>
    <t>NORTH INNER CITY 2024</t>
  </si>
  <si>
    <t>(473-503)</t>
  </si>
  <si>
    <t>PP</t>
  </si>
  <si>
    <t>Phoenix Park 1</t>
  </si>
  <si>
    <t>Municipal Rowing Centre</t>
  </si>
  <si>
    <t>ZW</t>
  </si>
  <si>
    <t>Ushers E</t>
  </si>
  <si>
    <t>D08 H51F</t>
  </si>
  <si>
    <t>468 South Circular Road</t>
  </si>
  <si>
    <t>ZV</t>
  </si>
  <si>
    <t>Ushers D</t>
  </si>
  <si>
    <t>St. Andrews Community Centre</t>
  </si>
  <si>
    <t>ZS</t>
  </si>
  <si>
    <t>Ushers B</t>
  </si>
  <si>
    <t>James's Street</t>
  </si>
  <si>
    <t>ZR</t>
  </si>
  <si>
    <t>Ushers A</t>
  </si>
  <si>
    <t>Canal Way ETNS</t>
  </si>
  <si>
    <t>ZT</t>
  </si>
  <si>
    <t>Ushers C</t>
  </si>
  <si>
    <t>D08  EC96</t>
  </si>
  <si>
    <t>Basin Street Upper</t>
  </si>
  <si>
    <t>ZX</t>
  </si>
  <si>
    <t>Ushers F</t>
  </si>
  <si>
    <t>St James's Primary School</t>
  </si>
  <si>
    <t>ZH</t>
  </si>
  <si>
    <t>Merchants Quay F</t>
  </si>
  <si>
    <t>D08 YR66</t>
  </si>
  <si>
    <t>Donore Ave</t>
  </si>
  <si>
    <t>ZF</t>
  </si>
  <si>
    <t>Merchants Quay D</t>
  </si>
  <si>
    <t>St. Catherine's N.S.</t>
  </si>
  <si>
    <t>ZG</t>
  </si>
  <si>
    <t>Merchants Quay E</t>
  </si>
  <si>
    <t>Dublin 8, D08 XP02</t>
  </si>
  <si>
    <t>Donore Avenue</t>
  </si>
  <si>
    <t>Petrie Road</t>
  </si>
  <si>
    <t>ZE</t>
  </si>
  <si>
    <t>Merchants Quay C</t>
  </si>
  <si>
    <t>Scoil Treasa Naofa C.B.S.</t>
  </si>
  <si>
    <t>off Thomas Davis St</t>
  </si>
  <si>
    <t>Davis Place</t>
  </si>
  <si>
    <t>ZD</t>
  </si>
  <si>
    <t>Merchants Quay B</t>
  </si>
  <si>
    <t>Francis St C.B.S</t>
  </si>
  <si>
    <t>Cook Street</t>
  </si>
  <si>
    <t>ZC</t>
  </si>
  <si>
    <t>Merchants Quay A</t>
  </si>
  <si>
    <t xml:space="preserve">St. Audeon's N.S. </t>
  </si>
  <si>
    <t>D08AY94</t>
  </si>
  <si>
    <t>PM</t>
  </si>
  <si>
    <t>Kilmainham C</t>
  </si>
  <si>
    <t>Our Lady of Lourdes National School</t>
  </si>
  <si>
    <t>Dublin 10, D10 V963</t>
  </si>
  <si>
    <t>Sarsfield Rd</t>
  </si>
  <si>
    <t>PL</t>
  </si>
  <si>
    <t>Kilmainham B</t>
  </si>
  <si>
    <t xml:space="preserve">Inchicore National School, </t>
  </si>
  <si>
    <t>SOUTH-WEST INNER CITY</t>
  </si>
  <si>
    <t>(96-145)</t>
  </si>
  <si>
    <t>D11XA56</t>
  </si>
  <si>
    <t>VM</t>
  </si>
  <si>
    <t>Finglas South D</t>
  </si>
  <si>
    <t>Finglas South</t>
  </si>
  <si>
    <t>Rivermount</t>
  </si>
  <si>
    <t>Glenties Park</t>
  </si>
  <si>
    <t>VL</t>
  </si>
  <si>
    <t>Finglas South C</t>
  </si>
  <si>
    <t>St. Finian's N.S.</t>
  </si>
  <si>
    <t xml:space="preserve"> St. Helena`s Drive</t>
  </si>
  <si>
    <t>VK</t>
  </si>
  <si>
    <t>Finglas South B</t>
  </si>
  <si>
    <t>St. O. Plunkett N.S.</t>
  </si>
  <si>
    <t>D11E925</t>
  </si>
  <si>
    <t>Finglas West</t>
  </si>
  <si>
    <t>Cappagh Road</t>
  </si>
  <si>
    <t>VJ</t>
  </si>
  <si>
    <t>Finglas South A</t>
  </si>
  <si>
    <t>St. Fergal's Boys N.S.</t>
  </si>
  <si>
    <t>VD</t>
  </si>
  <si>
    <t>Ballymun F</t>
  </si>
  <si>
    <t>D11C927</t>
  </si>
  <si>
    <t>Finglas East</t>
  </si>
  <si>
    <t>Ballygall Road West</t>
  </si>
  <si>
    <t>VH</t>
  </si>
  <si>
    <t>Finglas North C</t>
  </si>
  <si>
    <t>St. Canice's Girls N.S.</t>
  </si>
  <si>
    <t>VG</t>
  </si>
  <si>
    <t>Finglas North B</t>
  </si>
  <si>
    <t>D11A8PD</t>
  </si>
  <si>
    <t>Barry Avenue</t>
  </si>
  <si>
    <t>VE</t>
  </si>
  <si>
    <t>Finglas North A</t>
  </si>
  <si>
    <t>St. Josephs G.N.S.</t>
  </si>
  <si>
    <t>UW</t>
  </si>
  <si>
    <t>Ballymun C2</t>
  </si>
  <si>
    <t>D11 DCR7</t>
  </si>
  <si>
    <t>Ballymun Road</t>
  </si>
  <si>
    <t>UG</t>
  </si>
  <si>
    <t>Ballymun E</t>
  </si>
  <si>
    <t>Ballymun Library</t>
  </si>
  <si>
    <t>D09H2F2</t>
  </si>
  <si>
    <t>Shangan Road</t>
  </si>
  <si>
    <t>UE</t>
  </si>
  <si>
    <t>Ballymun C1</t>
  </si>
  <si>
    <t>Virgin Mary N.S.</t>
  </si>
  <si>
    <t>UF</t>
  </si>
  <si>
    <t>Ballymun D</t>
  </si>
  <si>
    <t>UD</t>
  </si>
  <si>
    <t>Ballymun B</t>
  </si>
  <si>
    <t>D11N207</t>
  </si>
  <si>
    <t>Ballymun</t>
  </si>
  <si>
    <t>Sillogue Road</t>
  </si>
  <si>
    <t>UC</t>
  </si>
  <si>
    <t>Ballymun A</t>
  </si>
  <si>
    <t xml:space="preserve">Holy Spirit N.S. </t>
  </si>
  <si>
    <t>VC</t>
  </si>
  <si>
    <t>Ballygall D</t>
  </si>
  <si>
    <t>VB</t>
  </si>
  <si>
    <t>Ballygall B (pt)</t>
  </si>
  <si>
    <t>D11XE17</t>
  </si>
  <si>
    <t>St Canice's Road</t>
  </si>
  <si>
    <t>UA</t>
  </si>
  <si>
    <t>Ballygall C</t>
  </si>
  <si>
    <t>Sacred Heart Boys N.S.</t>
  </si>
  <si>
    <t>D11TW01</t>
  </si>
  <si>
    <t>Finglas</t>
  </si>
  <si>
    <t>Glasanaon Road</t>
  </si>
  <si>
    <t>VA</t>
  </si>
  <si>
    <t>Ballygall A</t>
  </si>
  <si>
    <t>St. Canice's Boys N.S</t>
  </si>
  <si>
    <t>BALLYMUN - FINGLAS 2024</t>
  </si>
  <si>
    <t>(261-303)</t>
  </si>
  <si>
    <t>TG</t>
  </si>
  <si>
    <t>Grange D (pt)</t>
  </si>
  <si>
    <t>D05VY99</t>
  </si>
  <si>
    <t>TN</t>
  </si>
  <si>
    <t>Raheny St Assam</t>
  </si>
  <si>
    <t>Raheny Public Library</t>
  </si>
  <si>
    <t>TM</t>
  </si>
  <si>
    <t>Raheny Greendale</t>
  </si>
  <si>
    <t>D05K5P2</t>
  </si>
  <si>
    <t>Kilbarrack</t>
  </si>
  <si>
    <t>Greendale Road</t>
  </si>
  <si>
    <t>TL</t>
  </si>
  <si>
    <t>Raheny Foxfield</t>
  </si>
  <si>
    <t>Scoil Eoin</t>
  </si>
  <si>
    <t>D05V1F6</t>
  </si>
  <si>
    <t xml:space="preserve">Raheny </t>
  </si>
  <si>
    <t>Swans Nest Road</t>
  </si>
  <si>
    <t>St Benedict's Resource Cte</t>
  </si>
  <si>
    <t>TF</t>
  </si>
  <si>
    <t>Grange C</t>
  </si>
  <si>
    <t>D13DK88</t>
  </si>
  <si>
    <t>Dublin 13</t>
  </si>
  <si>
    <t>Donaghmede</t>
  </si>
  <si>
    <t>off Grange Road</t>
  </si>
  <si>
    <t>Newbrook Road</t>
  </si>
  <si>
    <t>TE</t>
  </si>
  <si>
    <t>Grange B</t>
  </si>
  <si>
    <t>St. Kevin's J N S</t>
  </si>
  <si>
    <t>D13XP49</t>
  </si>
  <si>
    <t>TD</t>
  </si>
  <si>
    <t>Grange A Part</t>
  </si>
  <si>
    <t>Scoil Cholmcille</t>
  </si>
  <si>
    <t>D13P5VY</t>
  </si>
  <si>
    <t>Balgriffin</t>
  </si>
  <si>
    <t>Belmayne Avenue</t>
  </si>
  <si>
    <t>St Francis of Assisi PS</t>
  </si>
  <si>
    <t>D05HP30</t>
  </si>
  <si>
    <t>Edenmore Park</t>
  </si>
  <si>
    <t>TH</t>
  </si>
  <si>
    <t>Grange E</t>
  </si>
  <si>
    <t>St. Malachy's Boys N.S.</t>
  </si>
  <si>
    <t>D05NH04</t>
  </si>
  <si>
    <t>Edenmore Avenue</t>
  </si>
  <si>
    <t>TC</t>
  </si>
  <si>
    <t>Edenmore</t>
  </si>
  <si>
    <t>St Eithne's Senior Girls N.S</t>
  </si>
  <si>
    <t>D13DD74</t>
  </si>
  <si>
    <t>off Malahide Road</t>
  </si>
  <si>
    <t>Clonrosse Drive</t>
  </si>
  <si>
    <t>Ard na Greine</t>
  </si>
  <si>
    <t>TA</t>
  </si>
  <si>
    <t>Ayrfield</t>
  </si>
  <si>
    <t>St Paul's Senior N.S.</t>
  </si>
  <si>
    <t>DONAGHMEDE 2024</t>
  </si>
  <si>
    <t>(401-442)</t>
  </si>
  <si>
    <t>YE</t>
  </si>
  <si>
    <t>Rathmines East C2</t>
  </si>
  <si>
    <t>XS</t>
  </si>
  <si>
    <t>Rathmines East D pt.</t>
  </si>
  <si>
    <t>D06 Y176</t>
  </si>
  <si>
    <t>Ranelagh Road</t>
  </si>
  <si>
    <t>Pastoral &amp; Community Centre,</t>
  </si>
  <si>
    <t>XR</t>
  </si>
  <si>
    <t>Rathmines East C1</t>
  </si>
  <si>
    <t>Beechwood Parish</t>
  </si>
  <si>
    <t>D06 Y7T3</t>
  </si>
  <si>
    <t>Milltown Road,</t>
  </si>
  <si>
    <t>XQ</t>
  </si>
  <si>
    <t>Rathmines East B2</t>
  </si>
  <si>
    <t>Milltown Pastoral Centre,</t>
  </si>
  <si>
    <t>YH</t>
  </si>
  <si>
    <t>Rathmines West B</t>
  </si>
  <si>
    <t>D06 Y658</t>
  </si>
  <si>
    <t>XM</t>
  </si>
  <si>
    <t>Rathmines East A</t>
  </si>
  <si>
    <t>Ranelagh Multi-Denom School</t>
  </si>
  <si>
    <t>D04 XW14</t>
  </si>
  <si>
    <t>Sandymount Road</t>
  </si>
  <si>
    <t>Leahy`s Terrace</t>
  </si>
  <si>
    <t>XB</t>
  </si>
  <si>
    <t>Pembroke East B</t>
  </si>
  <si>
    <t>Star of the Sea Boys N.S.</t>
  </si>
  <si>
    <t>D04 FP20</t>
  </si>
  <si>
    <t>Haddington Road</t>
  </si>
  <si>
    <t>XL</t>
  </si>
  <si>
    <t>Pembroke West C</t>
  </si>
  <si>
    <t>St Christophers Primary School</t>
  </si>
  <si>
    <t>D04 KO25</t>
  </si>
  <si>
    <t>XP</t>
  </si>
  <si>
    <t>Rathmines East B1</t>
  </si>
  <si>
    <t>Donnybrook</t>
  </si>
  <si>
    <t>Belmont Avenue</t>
  </si>
  <si>
    <t>XK</t>
  </si>
  <si>
    <t>Pembroke West B2</t>
  </si>
  <si>
    <t>St. Mary`s N.S.</t>
  </si>
  <si>
    <t>XJ</t>
  </si>
  <si>
    <t>Pembroke West B1</t>
  </si>
  <si>
    <t>D04 R201</t>
  </si>
  <si>
    <t>Shelbourne Road</t>
  </si>
  <si>
    <t>XG</t>
  </si>
  <si>
    <t>Pembroke East E(pt)</t>
  </si>
  <si>
    <t>Ballsbridge College</t>
  </si>
  <si>
    <t>D04 K5CO</t>
  </si>
  <si>
    <t>Merrion Road,</t>
  </si>
  <si>
    <t>Merrion Gates,</t>
  </si>
  <si>
    <t>XD</t>
  </si>
  <si>
    <t>Pembroke East D1(pt)</t>
  </si>
  <si>
    <t>Heskin Court Day Centre,</t>
  </si>
  <si>
    <t>Pembroke East E (pt)</t>
  </si>
  <si>
    <t>D04 K4X6</t>
  </si>
  <si>
    <t>Ailesbury Close</t>
  </si>
  <si>
    <t>XF</t>
  </si>
  <si>
    <t>Pembroke East D2</t>
  </si>
  <si>
    <t>Donnybrook Parish Centre</t>
  </si>
  <si>
    <t>D04 DC04</t>
  </si>
  <si>
    <t>Sandymount</t>
  </si>
  <si>
    <t>15 Gilford Road</t>
  </si>
  <si>
    <t>XC</t>
  </si>
  <si>
    <t>Pembroke East C</t>
  </si>
  <si>
    <t>Scoil Mhuire N.S.</t>
  </si>
  <si>
    <t>PEMBROKE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</si>
</sst>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4" tint="-0.249977111117893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C00000"/>
      <name val="Arial"/>
      <family val="2"/>
    </font>
    <font>
      <b/>
      <sz val="10"/>
      <color theme="1"/>
      <name val="Arial"/>
      <family val="2"/>
    </font>
    <font>
      <sz val="10"/>
      <color theme="4" tint="-0.249977111117893"/>
      <name val="Arial"/>
      <family val="2"/>
    </font>
    <font>
      <b/>
      <sz val="9"/>
      <color rgb="FFFF000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i/>
      <sz val="10"/>
      <color rgb="FFFF0000"/>
      <name val="Arial"/>
      <family val="2"/>
    </font>
    <font>
      <sz val="11"/>
      <name val="Calibri"/>
      <family val="2"/>
      <scheme val="minor"/>
    </font>
    <font>
      <b/>
      <u/>
      <sz val="10"/>
      <color rgb="FFFF0000"/>
      <name val="Arial"/>
      <family val="2"/>
    </font>
    <font>
      <b/>
      <u/>
      <sz val="10"/>
      <color theme="4" tint="-0.249977111117893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07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DADA"/>
        <bgColor indexed="64"/>
      </patternFill>
    </fill>
    <fill>
      <patternFill patternType="solid">
        <fgColor rgb="FFE1E9F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D6AF7F"/>
        <bgColor indexed="64"/>
      </patternFill>
    </fill>
  </fills>
  <borders count="6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72">
    <xf numFmtId="0" fontId="0" fillId="0" borderId="0" xfId="0"/>
    <xf numFmtId="0" fontId="5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9" xfId="0" applyBorder="1"/>
    <xf numFmtId="0" fontId="3" fillId="0" borderId="10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 applyAlignment="1">
      <alignment horizontal="right"/>
    </xf>
    <xf numFmtId="0" fontId="3" fillId="0" borderId="6" xfId="0" applyFont="1" applyBorder="1" applyAlignment="1">
      <alignment horizontal="center" vertical="justify"/>
    </xf>
    <xf numFmtId="0" fontId="0" fillId="0" borderId="6" xfId="0" applyBorder="1" applyAlignment="1">
      <alignment vertical="justify"/>
    </xf>
    <xf numFmtId="0" fontId="0" fillId="0" borderId="0" xfId="0" applyAlignment="1">
      <alignment horizontal="center" vertical="justify"/>
    </xf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/>
    <xf numFmtId="0" fontId="9" fillId="0" borderId="10" xfId="0" applyFont="1" applyBorder="1" applyAlignment="1">
      <alignment horizontal="center"/>
    </xf>
    <xf numFmtId="0" fontId="7" fillId="0" borderId="3" xfId="0" applyFont="1" applyBorder="1"/>
    <xf numFmtId="0" fontId="7" fillId="0" borderId="4" xfId="0" applyFont="1" applyBorder="1" applyAlignment="1">
      <alignment horizontal="center"/>
    </xf>
    <xf numFmtId="0" fontId="7" fillId="0" borderId="6" xfId="0" applyFont="1" applyBorder="1"/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right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right"/>
    </xf>
    <xf numFmtId="0" fontId="7" fillId="0" borderId="9" xfId="0" applyFont="1" applyBorder="1"/>
    <xf numFmtId="0" fontId="7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7" fillId="0" borderId="7" xfId="0" applyFont="1" applyBorder="1"/>
    <xf numFmtId="0" fontId="7" fillId="0" borderId="5" xfId="0" applyFont="1" applyBorder="1" applyAlignment="1">
      <alignment horizontal="center"/>
    </xf>
    <xf numFmtId="0" fontId="3" fillId="0" borderId="7" xfId="0" applyFont="1" applyBorder="1"/>
    <xf numFmtId="0" fontId="3" fillId="0" borderId="2" xfId="0" applyFont="1" applyBorder="1"/>
    <xf numFmtId="0" fontId="4" fillId="0" borderId="14" xfId="0" applyFont="1" applyBorder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0" fillId="3" borderId="15" xfId="0" applyFill="1" applyBorder="1"/>
    <xf numFmtId="0" fontId="0" fillId="0" borderId="8" xfId="0" applyBorder="1"/>
    <xf numFmtId="0" fontId="0" fillId="3" borderId="8" xfId="0" applyFill="1" applyBorder="1"/>
    <xf numFmtId="0" fontId="0" fillId="0" borderId="14" xfId="0" applyBorder="1"/>
    <xf numFmtId="0" fontId="0" fillId="0" borderId="15" xfId="0" applyBorder="1"/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0" fillId="0" borderId="26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5" fillId="4" borderId="15" xfId="0" applyFont="1" applyFill="1" applyBorder="1" applyAlignment="1">
      <alignment horizontal="center" wrapText="1"/>
    </xf>
    <xf numFmtId="10" fontId="5" fillId="4" borderId="3" xfId="0" applyNumberFormat="1" applyFont="1" applyFill="1" applyBorder="1" applyAlignment="1">
      <alignment horizontal="center" wrapText="1"/>
    </xf>
    <xf numFmtId="10" fontId="1" fillId="0" borderId="16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0" borderId="4" xfId="0" applyBorder="1"/>
    <xf numFmtId="10" fontId="0" fillId="5" borderId="20" xfId="0" applyNumberForma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0" xfId="0" applyBorder="1"/>
    <xf numFmtId="0" fontId="6" fillId="0" borderId="1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0" fontId="0" fillId="5" borderId="16" xfId="0" applyNumberForma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6" fillId="0" borderId="0" xfId="0" applyFont="1" applyAlignment="1">
      <alignment horizontal="center"/>
    </xf>
    <xf numFmtId="10" fontId="0" fillId="5" borderId="17" xfId="0" applyNumberForma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6" borderId="0" xfId="0" applyFill="1"/>
    <xf numFmtId="0" fontId="3" fillId="0" borderId="5" xfId="0" applyFont="1" applyBorder="1" applyAlignment="1">
      <alignment horizontal="center"/>
    </xf>
    <xf numFmtId="10" fontId="0" fillId="5" borderId="25" xfId="0" applyNumberFormat="1" applyFill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0" fillId="6" borderId="8" xfId="0" applyFill="1" applyBorder="1"/>
    <xf numFmtId="0" fontId="7" fillId="0" borderId="33" xfId="0" applyFont="1" applyBorder="1" applyAlignment="1">
      <alignment horizontal="center"/>
    </xf>
    <xf numFmtId="0" fontId="3" fillId="0" borderId="6" xfId="0" applyFont="1" applyBorder="1" applyAlignment="1">
      <alignment horizontal="right"/>
    </xf>
    <xf numFmtId="0" fontId="7" fillId="0" borderId="34" xfId="0" applyFont="1" applyBorder="1" applyAlignment="1">
      <alignment horizontal="center"/>
    </xf>
    <xf numFmtId="0" fontId="0" fillId="0" borderId="35" xfId="0" applyBorder="1"/>
    <xf numFmtId="0" fontId="7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10" fontId="0" fillId="5" borderId="28" xfId="0" applyNumberFormat="1" applyFill="1" applyBorder="1" applyAlignment="1">
      <alignment horizontal="center"/>
    </xf>
    <xf numFmtId="0" fontId="0" fillId="6" borderId="15" xfId="0" applyFill="1" applyBorder="1"/>
    <xf numFmtId="0" fontId="10" fillId="0" borderId="9" xfId="0" applyFont="1" applyBorder="1"/>
    <xf numFmtId="0" fontId="9" fillId="6" borderId="6" xfId="0" applyFont="1" applyFill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9" fillId="6" borderId="0" xfId="0" applyFont="1" applyFill="1" applyAlignment="1">
      <alignment horizontal="right"/>
    </xf>
    <xf numFmtId="0" fontId="8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10" fontId="3" fillId="0" borderId="0" xfId="2" applyNumberFormat="1" applyFont="1" applyAlignment="1">
      <alignment horizontal="center"/>
    </xf>
    <xf numFmtId="10" fontId="0" fillId="8" borderId="20" xfId="0" applyNumberFormat="1" applyFill="1" applyBorder="1" applyAlignment="1">
      <alignment horizontal="center"/>
    </xf>
    <xf numFmtId="0" fontId="0" fillId="8" borderId="20" xfId="0" applyFill="1" applyBorder="1"/>
    <xf numFmtId="0" fontId="15" fillId="0" borderId="9" xfId="0" applyFont="1" applyBorder="1"/>
    <xf numFmtId="10" fontId="0" fillId="8" borderId="16" xfId="0" applyNumberFormat="1" applyFill="1" applyBorder="1" applyAlignment="1">
      <alignment horizontal="center"/>
    </xf>
    <xf numFmtId="0" fontId="0" fillId="8" borderId="16" xfId="0" applyFill="1" applyBorder="1"/>
    <xf numFmtId="10" fontId="0" fillId="8" borderId="28" xfId="0" applyNumberFormat="1" applyFill="1" applyBorder="1" applyAlignment="1">
      <alignment horizontal="center"/>
    </xf>
    <xf numFmtId="0" fontId="0" fillId="0" borderId="27" xfId="0" applyBorder="1"/>
    <xf numFmtId="0" fontId="0" fillId="8" borderId="28" xfId="0" applyFill="1" applyBorder="1"/>
    <xf numFmtId="0" fontId="0" fillId="9" borderId="15" xfId="0" applyFill="1" applyBorder="1"/>
    <xf numFmtId="0" fontId="16" fillId="0" borderId="6" xfId="0" applyFont="1" applyBorder="1"/>
    <xf numFmtId="0" fontId="0" fillId="9" borderId="8" xfId="0" applyFill="1" applyBorder="1"/>
    <xf numFmtId="0" fontId="1" fillId="0" borderId="7" xfId="0" applyFont="1" applyBorder="1" applyAlignment="1">
      <alignment horizontal="center"/>
    </xf>
    <xf numFmtId="0" fontId="15" fillId="0" borderId="8" xfId="0" applyFont="1" applyBorder="1"/>
    <xf numFmtId="0" fontId="0" fillId="9" borderId="43" xfId="0" applyFill="1" applyBorder="1"/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6" xfId="0" applyFont="1" applyBorder="1"/>
    <xf numFmtId="0" fontId="0" fillId="0" borderId="6" xfId="0" applyBorder="1"/>
    <xf numFmtId="10" fontId="0" fillId="8" borderId="17" xfId="0" applyNumberFormat="1" applyFill="1" applyBorder="1" applyAlignment="1">
      <alignment horizontal="center"/>
    </xf>
    <xf numFmtId="0" fontId="0" fillId="8" borderId="17" xfId="0" applyFill="1" applyBorder="1"/>
    <xf numFmtId="0" fontId="0" fillId="0" borderId="2" xfId="0" applyBorder="1" applyAlignment="1">
      <alignment horizontal="center"/>
    </xf>
    <xf numFmtId="0" fontId="15" fillId="0" borderId="7" xfId="0" applyFont="1" applyBorder="1"/>
    <xf numFmtId="0" fontId="3" fillId="0" borderId="14" xfId="0" applyFont="1" applyBorder="1"/>
    <xf numFmtId="0" fontId="3" fillId="0" borderId="42" xfId="0" applyFont="1" applyBorder="1" applyAlignment="1">
      <alignment horizontal="center"/>
    </xf>
    <xf numFmtId="0" fontId="12" fillId="0" borderId="9" xfId="0" applyFont="1" applyBorder="1"/>
    <xf numFmtId="0" fontId="7" fillId="0" borderId="37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3" fillId="0" borderId="46" xfId="0" applyFont="1" applyBorder="1" applyAlignment="1">
      <alignment horizontal="center"/>
    </xf>
    <xf numFmtId="0" fontId="12" fillId="0" borderId="6" xfId="0" applyFont="1" applyBorder="1"/>
    <xf numFmtId="0" fontId="0" fillId="0" borderId="47" xfId="0" applyBorder="1"/>
    <xf numFmtId="0" fontId="12" fillId="0" borderId="7" xfId="0" applyFont="1" applyBorder="1" applyAlignment="1">
      <alignment horizontal="center"/>
    </xf>
    <xf numFmtId="0" fontId="10" fillId="0" borderId="6" xfId="0" applyFont="1" applyBorder="1"/>
    <xf numFmtId="0" fontId="6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0" fontId="0" fillId="10" borderId="20" xfId="0" applyNumberFormat="1" applyFill="1" applyBorder="1" applyAlignment="1">
      <alignment horizontal="center"/>
    </xf>
    <xf numFmtId="0" fontId="0" fillId="10" borderId="20" xfId="0" applyFill="1" applyBorder="1"/>
    <xf numFmtId="0" fontId="0" fillId="0" borderId="2" xfId="0" applyBorder="1"/>
    <xf numFmtId="10" fontId="0" fillId="10" borderId="16" xfId="0" applyNumberFormat="1" applyFill="1" applyBorder="1" applyAlignment="1">
      <alignment horizontal="center"/>
    </xf>
    <xf numFmtId="0" fontId="0" fillId="10" borderId="16" xfId="0" applyFill="1" applyBorder="1"/>
    <xf numFmtId="10" fontId="0" fillId="10" borderId="17" xfId="0" applyNumberFormat="1" applyFill="1" applyBorder="1" applyAlignment="1">
      <alignment horizontal="center"/>
    </xf>
    <xf numFmtId="0" fontId="0" fillId="10" borderId="17" xfId="0" applyFill="1" applyBorder="1"/>
    <xf numFmtId="0" fontId="0" fillId="0" borderId="7" xfId="0" applyBorder="1"/>
    <xf numFmtId="10" fontId="0" fillId="10" borderId="25" xfId="0" applyNumberFormat="1" applyFill="1" applyBorder="1" applyAlignment="1">
      <alignment horizontal="center"/>
    </xf>
    <xf numFmtId="0" fontId="0" fillId="10" borderId="25" xfId="0" applyFill="1" applyBorder="1"/>
    <xf numFmtId="0" fontId="0" fillId="10" borderId="28" xfId="0" applyFill="1" applyBorder="1"/>
    <xf numFmtId="10" fontId="0" fillId="10" borderId="28" xfId="0" applyNumberFormat="1" applyFill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0" borderId="0" xfId="0" applyFont="1"/>
    <xf numFmtId="10" fontId="0" fillId="11" borderId="25" xfId="2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11" borderId="24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/>
    <xf numFmtId="0" fontId="10" fillId="0" borderId="2" xfId="0" applyFont="1" applyBorder="1"/>
    <xf numFmtId="10" fontId="0" fillId="11" borderId="16" xfId="2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11" borderId="23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6" xfId="0" applyFont="1" applyBorder="1" applyAlignment="1">
      <alignment horizontal="center"/>
    </xf>
    <xf numFmtId="0" fontId="9" fillId="0" borderId="0" xfId="0" applyFont="1"/>
    <xf numFmtId="0" fontId="9" fillId="0" borderId="7" xfId="0" applyFont="1" applyBorder="1"/>
    <xf numFmtId="0" fontId="0" fillId="0" borderId="18" xfId="0" applyBorder="1" applyAlignment="1">
      <alignment horizontal="center"/>
    </xf>
    <xf numFmtId="0" fontId="0" fillId="11" borderId="18" xfId="0" applyFill="1" applyBorder="1" applyAlignment="1">
      <alignment horizontal="center"/>
    </xf>
    <xf numFmtId="10" fontId="0" fillId="11" borderId="28" xfId="2" applyNumberFormat="1" applyFon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10" fontId="0" fillId="11" borderId="20" xfId="2" applyNumberFormat="1" applyFont="1" applyFill="1" applyBorder="1" applyAlignment="1">
      <alignment horizontal="center"/>
    </xf>
    <xf numFmtId="0" fontId="15" fillId="0" borderId="6" xfId="0" applyFont="1" applyBorder="1" applyAlignment="1">
      <alignment horizontal="center"/>
    </xf>
    <xf numFmtId="10" fontId="0" fillId="11" borderId="17" xfId="2" applyNumberFormat="1" applyFont="1" applyFill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6" fillId="0" borderId="15" xfId="0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0" fontId="1" fillId="0" borderId="16" xfId="2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center"/>
    </xf>
    <xf numFmtId="10" fontId="0" fillId="12" borderId="20" xfId="0" applyNumberFormat="1" applyFill="1" applyBorder="1" applyAlignment="1">
      <alignment horizontal="center"/>
    </xf>
    <xf numFmtId="0" fontId="0" fillId="12" borderId="24" xfId="0" applyFill="1" applyBorder="1" applyAlignment="1">
      <alignment horizontal="center"/>
    </xf>
    <xf numFmtId="10" fontId="0" fillId="12" borderId="16" xfId="0" applyNumberFormat="1" applyFill="1" applyBorder="1" applyAlignment="1">
      <alignment horizontal="center"/>
    </xf>
    <xf numFmtId="0" fontId="0" fillId="12" borderId="23" xfId="0" applyFill="1" applyBorder="1" applyAlignment="1">
      <alignment horizontal="center"/>
    </xf>
    <xf numFmtId="10" fontId="0" fillId="12" borderId="17" xfId="0" applyNumberFormat="1" applyFill="1" applyBorder="1" applyAlignment="1">
      <alignment horizontal="center"/>
    </xf>
    <xf numFmtId="0" fontId="0" fillId="12" borderId="22" xfId="0" applyFill="1" applyBorder="1" applyAlignment="1">
      <alignment horizontal="center"/>
    </xf>
    <xf numFmtId="10" fontId="0" fillId="12" borderId="25" xfId="0" applyNumberForma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12" borderId="49" xfId="0" applyFill="1" applyBorder="1" applyAlignment="1">
      <alignment horizontal="center"/>
    </xf>
    <xf numFmtId="10" fontId="0" fillId="12" borderId="28" xfId="0" applyNumberForma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12" borderId="50" xfId="0" applyFill="1" applyBorder="1" applyAlignment="1">
      <alignment horizontal="center"/>
    </xf>
    <xf numFmtId="0" fontId="10" fillId="0" borderId="14" xfId="0" applyFont="1" applyBorder="1"/>
    <xf numFmtId="0" fontId="9" fillId="0" borderId="6" xfId="0" applyFont="1" applyBorder="1"/>
    <xf numFmtId="0" fontId="7" fillId="0" borderId="15" xfId="0" applyFont="1" applyBorder="1" applyAlignment="1">
      <alignment horizontal="center"/>
    </xf>
    <xf numFmtId="10" fontId="0" fillId="13" borderId="20" xfId="0" applyNumberFormat="1" applyFill="1" applyBorder="1" applyAlignment="1">
      <alignment horizontal="center"/>
    </xf>
    <xf numFmtId="0" fontId="0" fillId="13" borderId="20" xfId="0" applyFill="1" applyBorder="1"/>
    <xf numFmtId="10" fontId="0" fillId="13" borderId="16" xfId="0" applyNumberFormat="1" applyFill="1" applyBorder="1" applyAlignment="1">
      <alignment horizontal="center"/>
    </xf>
    <xf numFmtId="0" fontId="0" fillId="13" borderId="16" xfId="0" applyFill="1" applyBorder="1"/>
    <xf numFmtId="10" fontId="0" fillId="13" borderId="28" xfId="0" applyNumberFormat="1" applyFill="1" applyBorder="1" applyAlignment="1">
      <alignment horizontal="center"/>
    </xf>
    <xf numFmtId="0" fontId="0" fillId="13" borderId="28" xfId="0" applyFill="1" applyBorder="1"/>
    <xf numFmtId="0" fontId="0" fillId="13" borderId="0" xfId="0" applyFill="1"/>
    <xf numFmtId="10" fontId="0" fillId="13" borderId="17" xfId="0" applyNumberFormat="1" applyFill="1" applyBorder="1" applyAlignment="1">
      <alignment horizontal="center"/>
    </xf>
    <xf numFmtId="0" fontId="0" fillId="13" borderId="17" xfId="0" applyFill="1" applyBorder="1"/>
    <xf numFmtId="0" fontId="14" fillId="0" borderId="3" xfId="0" applyFont="1" applyBorder="1" applyAlignment="1">
      <alignment horizontal="center"/>
    </xf>
    <xf numFmtId="0" fontId="0" fillId="13" borderId="25" xfId="0" applyFill="1" applyBorder="1"/>
    <xf numFmtId="10" fontId="0" fillId="13" borderId="51" xfId="0" applyNumberFormat="1" applyFill="1" applyBorder="1" applyAlignment="1">
      <alignment horizontal="center"/>
    </xf>
    <xf numFmtId="10" fontId="0" fillId="13" borderId="25" xfId="0" applyNumberFormat="1" applyFill="1" applyBorder="1" applyAlignment="1">
      <alignment horizontal="center"/>
    </xf>
    <xf numFmtId="0" fontId="0" fillId="0" borderId="49" xfId="0" applyBorder="1"/>
    <xf numFmtId="10" fontId="0" fillId="13" borderId="52" xfId="0" applyNumberFormat="1" applyFill="1" applyBorder="1" applyAlignment="1">
      <alignment horizontal="center"/>
    </xf>
    <xf numFmtId="0" fontId="0" fillId="0" borderId="50" xfId="0" applyBorder="1"/>
    <xf numFmtId="0" fontId="0" fillId="0" borderId="53" xfId="0" applyBorder="1"/>
    <xf numFmtId="0" fontId="0" fillId="13" borderId="51" xfId="0" applyFill="1" applyBorder="1"/>
    <xf numFmtId="10" fontId="0" fillId="14" borderId="20" xfId="0" applyNumberFormat="1" applyFill="1" applyBorder="1" applyAlignment="1">
      <alignment horizontal="center"/>
    </xf>
    <xf numFmtId="0" fontId="0" fillId="14" borderId="20" xfId="0" applyFill="1" applyBorder="1"/>
    <xf numFmtId="10" fontId="0" fillId="14" borderId="16" xfId="0" applyNumberFormat="1" applyFill="1" applyBorder="1" applyAlignment="1">
      <alignment horizontal="center"/>
    </xf>
    <xf numFmtId="0" fontId="0" fillId="14" borderId="16" xfId="0" applyFill="1" applyBorder="1"/>
    <xf numFmtId="10" fontId="0" fillId="14" borderId="17" xfId="0" applyNumberFormat="1" applyFill="1" applyBorder="1" applyAlignment="1">
      <alignment horizontal="center"/>
    </xf>
    <xf numFmtId="0" fontId="0" fillId="14" borderId="17" xfId="0" applyFill="1" applyBorder="1"/>
    <xf numFmtId="0" fontId="0" fillId="3" borderId="3" xfId="0" applyFill="1" applyBorder="1"/>
    <xf numFmtId="0" fontId="0" fillId="3" borderId="6" xfId="0" applyFill="1" applyBorder="1"/>
    <xf numFmtId="10" fontId="0" fillId="14" borderId="51" xfId="0" applyNumberFormat="1" applyFill="1" applyBorder="1" applyAlignment="1">
      <alignment horizontal="center"/>
    </xf>
    <xf numFmtId="0" fontId="0" fillId="0" borderId="54" xfId="0" applyBorder="1"/>
    <xf numFmtId="0" fontId="0" fillId="14" borderId="51" xfId="0" applyFill="1" applyBorder="1"/>
    <xf numFmtId="10" fontId="0" fillId="15" borderId="25" xfId="0" applyNumberFormat="1" applyFill="1" applyBorder="1" applyAlignment="1">
      <alignment horizontal="center"/>
    </xf>
    <xf numFmtId="0" fontId="0" fillId="15" borderId="21" xfId="0" applyFill="1" applyBorder="1" applyAlignment="1">
      <alignment horizontal="center"/>
    </xf>
    <xf numFmtId="10" fontId="0" fillId="15" borderId="16" xfId="0" applyNumberFormat="1" applyFill="1" applyBorder="1" applyAlignment="1">
      <alignment horizontal="center"/>
    </xf>
    <xf numFmtId="0" fontId="0" fillId="15" borderId="18" xfId="0" applyFill="1" applyBorder="1" applyAlignment="1">
      <alignment horizontal="center"/>
    </xf>
    <xf numFmtId="0" fontId="0" fillId="6" borderId="0" xfId="0" applyFill="1" applyAlignment="1">
      <alignment horizontal="center"/>
    </xf>
    <xf numFmtId="10" fontId="0" fillId="15" borderId="17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10" fontId="0" fillId="15" borderId="28" xfId="0" applyNumberFormat="1" applyFill="1" applyBorder="1" applyAlignment="1">
      <alignment horizontal="center"/>
    </xf>
    <xf numFmtId="10" fontId="0" fillId="15" borderId="20" xfId="0" applyNumberFormat="1" applyFill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3" fillId="0" borderId="8" xfId="0" applyFont="1" applyBorder="1"/>
    <xf numFmtId="0" fontId="0" fillId="6" borderId="22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1" applyNumberFormat="1" applyFont="1" applyAlignment="1">
      <alignment horizontal="center"/>
    </xf>
    <xf numFmtId="0" fontId="0" fillId="0" borderId="4" xfId="0" applyBorder="1" applyAlignment="1">
      <alignment horizontal="center" vertical="center"/>
    </xf>
    <xf numFmtId="10" fontId="0" fillId="5" borderId="25" xfId="0" applyNumberForma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0" fontId="0" fillId="5" borderId="16" xfId="0" applyNumberForma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0" fillId="5" borderId="28" xfId="0" applyNumberForma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10" fontId="0" fillId="5" borderId="20" xfId="0" applyNumberForma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0" fontId="0" fillId="5" borderId="17" xfId="0" applyNumberForma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7" fillId="0" borderId="46" xfId="0" applyFont="1" applyBorder="1" applyAlignment="1">
      <alignment horizontal="center"/>
    </xf>
    <xf numFmtId="0" fontId="22" fillId="0" borderId="9" xfId="0" applyFont="1" applyBorder="1" applyAlignment="1">
      <alignment horizontal="right"/>
    </xf>
    <xf numFmtId="0" fontId="22" fillId="0" borderId="6" xfId="0" applyFont="1" applyBorder="1" applyAlignment="1">
      <alignment horizontal="right"/>
    </xf>
    <xf numFmtId="0" fontId="7" fillId="0" borderId="42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" fillId="16" borderId="8" xfId="0" applyFont="1" applyFill="1" applyBorder="1" applyAlignment="1">
      <alignment horizontal="center" vertical="center"/>
    </xf>
    <xf numFmtId="0" fontId="2" fillId="16" borderId="0" xfId="0" applyFont="1" applyFill="1" applyBorder="1" applyAlignment="1">
      <alignment horizontal="center" vertical="center"/>
    </xf>
    <xf numFmtId="0" fontId="1" fillId="0" borderId="0" xfId="0" applyFont="1" applyBorder="1"/>
    <xf numFmtId="10" fontId="1" fillId="0" borderId="0" xfId="0" applyNumberFormat="1" applyFont="1" applyFill="1" applyBorder="1" applyAlignment="1">
      <alignment horizontal="center" vertical="center"/>
    </xf>
    <xf numFmtId="10" fontId="0" fillId="0" borderId="4" xfId="0" applyNumberFormat="1" applyBorder="1" applyAlignment="1">
      <alignment horizontal="center"/>
    </xf>
    <xf numFmtId="10" fontId="0" fillId="17" borderId="45" xfId="0" applyNumberFormat="1" applyFill="1" applyBorder="1" applyAlignment="1">
      <alignment horizontal="center"/>
    </xf>
    <xf numFmtId="0" fontId="0" fillId="0" borderId="44" xfId="0" applyBorder="1"/>
    <xf numFmtId="0" fontId="0" fillId="17" borderId="45" xfId="0" applyFill="1" applyBorder="1"/>
    <xf numFmtId="10" fontId="0" fillId="17" borderId="16" xfId="0" applyNumberFormat="1" applyFill="1" applyBorder="1" applyAlignment="1">
      <alignment horizontal="center"/>
    </xf>
    <xf numFmtId="0" fontId="0" fillId="17" borderId="16" xfId="0" applyFill="1" applyBorder="1"/>
    <xf numFmtId="0" fontId="1" fillId="0" borderId="6" xfId="0" applyFont="1" applyBorder="1" applyAlignment="1">
      <alignment horizontal="center"/>
    </xf>
    <xf numFmtId="10" fontId="0" fillId="17" borderId="25" xfId="0" applyNumberFormat="1" applyFill="1" applyBorder="1" applyAlignment="1">
      <alignment horizontal="center"/>
    </xf>
    <xf numFmtId="0" fontId="0" fillId="17" borderId="25" xfId="0" applyFill="1" applyBorder="1"/>
    <xf numFmtId="10" fontId="0" fillId="17" borderId="28" xfId="0" applyNumberFormat="1" applyFill="1" applyBorder="1" applyAlignment="1">
      <alignment horizontal="center"/>
    </xf>
    <xf numFmtId="0" fontId="0" fillId="17" borderId="28" xfId="0" applyFill="1" applyBorder="1"/>
    <xf numFmtId="0" fontId="0" fillId="0" borderId="3" xfId="0" applyBorder="1"/>
    <xf numFmtId="10" fontId="0" fillId="17" borderId="20" xfId="0" applyNumberFormat="1" applyFill="1" applyBorder="1" applyAlignment="1">
      <alignment horizontal="center"/>
    </xf>
    <xf numFmtId="0" fontId="0" fillId="17" borderId="20" xfId="0" applyFill="1" applyBorder="1"/>
    <xf numFmtId="0" fontId="1" fillId="0" borderId="9" xfId="0" applyFont="1" applyBorder="1" applyAlignment="1">
      <alignment horizontal="center"/>
    </xf>
    <xf numFmtId="0" fontId="15" fillId="0" borderId="9" xfId="0" applyFont="1" applyBorder="1" applyAlignment="1">
      <alignment horizontal="right"/>
    </xf>
    <xf numFmtId="0" fontId="26" fillId="0" borderId="6" xfId="0" applyFont="1" applyBorder="1" applyAlignment="1">
      <alignment horizontal="center"/>
    </xf>
    <xf numFmtId="10" fontId="0" fillId="17" borderId="17" xfId="0" applyNumberFormat="1" applyFill="1" applyBorder="1" applyAlignment="1">
      <alignment horizontal="center"/>
    </xf>
    <xf numFmtId="0" fontId="0" fillId="17" borderId="17" xfId="0" applyFill="1" applyBorder="1"/>
    <xf numFmtId="0" fontId="1" fillId="0" borderId="3" xfId="0" applyFont="1" applyBorder="1" applyAlignment="1">
      <alignment horizontal="center"/>
    </xf>
    <xf numFmtId="0" fontId="0" fillId="9" borderId="6" xfId="0" applyFill="1" applyBorder="1"/>
    <xf numFmtId="0" fontId="5" fillId="0" borderId="10" xfId="0" applyFont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5" fillId="0" borderId="55" xfId="0" applyFont="1" applyBorder="1" applyAlignment="1">
      <alignment horizontal="center" wrapText="1"/>
    </xf>
    <xf numFmtId="0" fontId="1" fillId="0" borderId="56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4" borderId="58" xfId="0" applyFill="1" applyBorder="1"/>
    <xf numFmtId="0" fontId="0" fillId="4" borderId="59" xfId="0" applyFill="1" applyBorder="1"/>
    <xf numFmtId="0" fontId="0" fillId="4" borderId="60" xfId="0" applyFill="1" applyBorder="1"/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10" fontId="0" fillId="4" borderId="61" xfId="0" applyNumberFormat="1" applyFill="1" applyBorder="1" applyAlignment="1">
      <alignment horizontal="center"/>
    </xf>
    <xf numFmtId="10" fontId="0" fillId="4" borderId="62" xfId="0" applyNumberFormat="1" applyFill="1" applyBorder="1" applyAlignment="1">
      <alignment horizontal="center"/>
    </xf>
    <xf numFmtId="10" fontId="0" fillId="4" borderId="64" xfId="0" applyNumberFormat="1" applyFill="1" applyBorder="1" applyAlignment="1">
      <alignment horizontal="center"/>
    </xf>
    <xf numFmtId="10" fontId="0" fillId="4" borderId="63" xfId="0" applyNumberFormat="1" applyFill="1" applyBorder="1" applyAlignment="1">
      <alignment horizontal="center"/>
    </xf>
    <xf numFmtId="10" fontId="0" fillId="4" borderId="65" xfId="0" applyNumberForma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5"/>
  <sheetViews>
    <sheetView tabSelected="1" topLeftCell="A13" zoomScale="130" zoomScaleNormal="130" workbookViewId="0">
      <selection activeCell="G16" sqref="G16"/>
    </sheetView>
  </sheetViews>
  <sheetFormatPr defaultRowHeight="15" x14ac:dyDescent="0.25"/>
  <cols>
    <col min="1" max="1" width="26.5703125" customWidth="1"/>
    <col min="2" max="2" width="10.28515625" style="63" customWidth="1"/>
    <col min="3" max="3" width="16.42578125" style="36" customWidth="1"/>
    <col min="4" max="4" width="9.42578125" style="36" customWidth="1"/>
    <col min="5" max="5" width="8.5703125" style="36" customWidth="1"/>
    <col min="6" max="6" width="9.28515625" style="36" customWidth="1"/>
    <col min="7" max="7" width="8" style="9" customWidth="1"/>
    <col min="8" max="8" width="10.7109375" style="36" customWidth="1"/>
    <col min="9" max="9" width="12.42578125" customWidth="1"/>
    <col min="10" max="10" width="9.140625" style="64"/>
    <col min="11" max="11" width="9.5703125" customWidth="1"/>
    <col min="13" max="13" width="10.140625" style="66" customWidth="1"/>
  </cols>
  <sheetData>
    <row r="1" spans="1:13" ht="50.25" customHeight="1" thickTop="1" thickBot="1" x14ac:dyDescent="0.4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353"/>
      <c r="K1" s="87"/>
      <c r="L1" s="87"/>
      <c r="M1" s="88"/>
    </row>
    <row r="2" spans="1:13" ht="64.5" thickTop="1" thickBot="1" x14ac:dyDescent="0.3">
      <c r="A2" s="139" t="s">
        <v>1</v>
      </c>
      <c r="B2" s="140" t="s">
        <v>2</v>
      </c>
      <c r="C2" s="139" t="s">
        <v>3</v>
      </c>
      <c r="D2" s="139" t="s">
        <v>4</v>
      </c>
      <c r="E2" s="139" t="s">
        <v>5</v>
      </c>
      <c r="F2" s="139" t="s">
        <v>6</v>
      </c>
      <c r="G2" s="139" t="s">
        <v>7</v>
      </c>
      <c r="H2" s="1" t="s">
        <v>8</v>
      </c>
      <c r="I2" s="351" t="s">
        <v>111</v>
      </c>
      <c r="J2" s="354" t="s">
        <v>110</v>
      </c>
      <c r="K2" s="352" t="s">
        <v>112</v>
      </c>
      <c r="L2" s="74" t="s">
        <v>113</v>
      </c>
      <c r="M2" s="84" t="s">
        <v>114</v>
      </c>
    </row>
    <row r="3" spans="1:13" ht="15.75" thickTop="1" x14ac:dyDescent="0.25">
      <c r="A3" s="2" t="s">
        <v>9</v>
      </c>
      <c r="B3" s="3">
        <v>1</v>
      </c>
      <c r="C3" s="4" t="s">
        <v>10</v>
      </c>
      <c r="D3" s="3" t="s">
        <v>11</v>
      </c>
      <c r="E3" s="5">
        <v>1</v>
      </c>
      <c r="F3" s="6">
        <v>662</v>
      </c>
      <c r="G3" s="5">
        <v>662</v>
      </c>
      <c r="H3" s="7">
        <v>1910</v>
      </c>
      <c r="I3" s="67">
        <v>47</v>
      </c>
      <c r="J3" s="355">
        <f>I3+G3</f>
        <v>709</v>
      </c>
      <c r="K3" s="359">
        <v>377</v>
      </c>
      <c r="L3" s="362">
        <v>340</v>
      </c>
      <c r="M3" s="367">
        <f>K3/J3</f>
        <v>0.53173483779971786</v>
      </c>
    </row>
    <row r="4" spans="1:13" x14ac:dyDescent="0.25">
      <c r="A4" s="8" t="s">
        <v>12</v>
      </c>
      <c r="B4" s="9">
        <v>2</v>
      </c>
      <c r="C4" s="10"/>
      <c r="D4" s="9"/>
      <c r="E4" s="11">
        <v>663</v>
      </c>
      <c r="F4" s="12">
        <v>1434</v>
      </c>
      <c r="G4" s="11">
        <v>772</v>
      </c>
      <c r="H4" s="13"/>
      <c r="I4" s="68"/>
      <c r="J4" s="356">
        <f t="shared" ref="J4:J67" si="0">I4+G4</f>
        <v>772</v>
      </c>
      <c r="K4" s="360">
        <v>374</v>
      </c>
      <c r="L4" s="363">
        <v>370</v>
      </c>
      <c r="M4" s="368">
        <f>K4/J4</f>
        <v>0.4844559585492228</v>
      </c>
    </row>
    <row r="5" spans="1:13" x14ac:dyDescent="0.25">
      <c r="A5" s="8" t="s">
        <v>13</v>
      </c>
      <c r="B5" s="9">
        <v>3</v>
      </c>
      <c r="C5" s="10"/>
      <c r="D5" s="9"/>
      <c r="E5" s="11">
        <v>1435</v>
      </c>
      <c r="F5" s="12">
        <v>1910</v>
      </c>
      <c r="G5" s="14">
        <v>730</v>
      </c>
      <c r="H5" s="13"/>
      <c r="I5" s="68"/>
      <c r="J5" s="356">
        <f t="shared" si="0"/>
        <v>730</v>
      </c>
      <c r="K5" s="360">
        <v>326</v>
      </c>
      <c r="L5" s="363">
        <v>319</v>
      </c>
      <c r="M5" s="368">
        <f>K5/J5</f>
        <v>0.44657534246575342</v>
      </c>
    </row>
    <row r="6" spans="1:13" x14ac:dyDescent="0.25">
      <c r="A6" s="8" t="s">
        <v>14</v>
      </c>
      <c r="B6" s="15" t="s">
        <v>15</v>
      </c>
      <c r="C6" s="16" t="s">
        <v>16</v>
      </c>
      <c r="D6" s="9" t="s">
        <v>17</v>
      </c>
      <c r="E6" s="11">
        <v>1</v>
      </c>
      <c r="F6" s="12">
        <v>254</v>
      </c>
      <c r="G6" s="11"/>
      <c r="H6" s="17">
        <v>960</v>
      </c>
      <c r="I6" s="68"/>
      <c r="J6" s="356"/>
      <c r="K6" s="360"/>
      <c r="L6" s="363"/>
      <c r="M6" s="368"/>
    </row>
    <row r="7" spans="1:13" x14ac:dyDescent="0.25">
      <c r="A7" s="8"/>
      <c r="B7" s="15"/>
      <c r="C7" s="16"/>
      <c r="D7" s="9"/>
      <c r="E7" s="11"/>
      <c r="F7" s="12"/>
      <c r="G7" s="14"/>
      <c r="H7" s="13"/>
      <c r="I7" s="68"/>
      <c r="J7" s="356"/>
      <c r="K7" s="360"/>
      <c r="L7" s="363"/>
      <c r="M7" s="368"/>
    </row>
    <row r="8" spans="1:13" x14ac:dyDescent="0.25">
      <c r="A8" s="8"/>
      <c r="B8" s="9">
        <v>4</v>
      </c>
      <c r="C8" s="10" t="s">
        <v>16</v>
      </c>
      <c r="D8" s="9" t="s">
        <v>17</v>
      </c>
      <c r="E8" s="11">
        <v>255</v>
      </c>
      <c r="F8" s="12">
        <v>960</v>
      </c>
      <c r="G8" s="11">
        <v>706</v>
      </c>
      <c r="H8" s="13"/>
      <c r="I8" s="69">
        <v>35</v>
      </c>
      <c r="J8" s="356">
        <f t="shared" si="0"/>
        <v>741</v>
      </c>
      <c r="K8" s="360">
        <v>295</v>
      </c>
      <c r="L8" s="363">
        <v>281</v>
      </c>
      <c r="M8" s="368">
        <f>K8/J8</f>
        <v>0.39811066126855599</v>
      </c>
    </row>
    <row r="9" spans="1:13" ht="15.75" thickBot="1" x14ac:dyDescent="0.3">
      <c r="A9" s="18"/>
      <c r="B9" s="19"/>
      <c r="C9" s="20"/>
      <c r="D9" s="21"/>
      <c r="E9" s="20"/>
      <c r="F9" s="20"/>
      <c r="G9" s="8"/>
      <c r="H9" s="22"/>
      <c r="I9" s="70"/>
      <c r="J9" s="357"/>
      <c r="K9" s="361"/>
      <c r="L9" s="364"/>
      <c r="M9" s="368"/>
    </row>
    <row r="10" spans="1:13" ht="15.75" thickTop="1" x14ac:dyDescent="0.25">
      <c r="A10" s="2" t="s">
        <v>18</v>
      </c>
      <c r="B10" s="3">
        <v>5</v>
      </c>
      <c r="C10" s="4" t="s">
        <v>19</v>
      </c>
      <c r="D10" s="3" t="s">
        <v>20</v>
      </c>
      <c r="E10" s="5">
        <v>1</v>
      </c>
      <c r="F10" s="6">
        <v>620</v>
      </c>
      <c r="G10" s="5">
        <f t="shared" ref="G10:G58" si="1">F10-E10+1</f>
        <v>620</v>
      </c>
      <c r="H10" s="7">
        <v>2931</v>
      </c>
      <c r="I10" s="67">
        <v>94</v>
      </c>
      <c r="J10" s="355">
        <f t="shared" si="0"/>
        <v>714</v>
      </c>
      <c r="K10" s="359">
        <v>360</v>
      </c>
      <c r="L10" s="365">
        <v>341</v>
      </c>
      <c r="M10" s="369">
        <f>K10/J10</f>
        <v>0.50420168067226889</v>
      </c>
    </row>
    <row r="11" spans="1:13" x14ac:dyDescent="0.25">
      <c r="A11" s="8" t="s">
        <v>21</v>
      </c>
      <c r="B11" s="9">
        <v>6</v>
      </c>
      <c r="C11" s="10"/>
      <c r="D11" s="9"/>
      <c r="E11" s="11">
        <v>621</v>
      </c>
      <c r="F11" s="12">
        <v>1389</v>
      </c>
      <c r="G11" s="11">
        <f t="shared" si="1"/>
        <v>769</v>
      </c>
      <c r="H11" s="13"/>
      <c r="I11" s="68"/>
      <c r="J11" s="356">
        <f t="shared" si="0"/>
        <v>769</v>
      </c>
      <c r="K11" s="360">
        <v>370</v>
      </c>
      <c r="L11" s="363">
        <v>343</v>
      </c>
      <c r="M11" s="368">
        <f>K11/J11</f>
        <v>0.48114434330299088</v>
      </c>
    </row>
    <row r="12" spans="1:13" x14ac:dyDescent="0.25">
      <c r="A12" s="8" t="s">
        <v>22</v>
      </c>
      <c r="B12" s="9">
        <v>7</v>
      </c>
      <c r="C12" s="10"/>
      <c r="D12" s="9"/>
      <c r="E12" s="11">
        <v>1390</v>
      </c>
      <c r="F12" s="12">
        <v>2151</v>
      </c>
      <c r="G12" s="14">
        <f t="shared" si="1"/>
        <v>762</v>
      </c>
      <c r="H12" s="13"/>
      <c r="I12" s="68"/>
      <c r="J12" s="356">
        <f t="shared" si="0"/>
        <v>762</v>
      </c>
      <c r="K12" s="360">
        <v>358</v>
      </c>
      <c r="L12" s="363">
        <v>338</v>
      </c>
      <c r="M12" s="368">
        <f>K12/J12</f>
        <v>0.46981627296587924</v>
      </c>
    </row>
    <row r="13" spans="1:13" x14ac:dyDescent="0.25">
      <c r="A13" s="8" t="s">
        <v>23</v>
      </c>
      <c r="B13" s="9">
        <v>8</v>
      </c>
      <c r="C13" s="10"/>
      <c r="D13" s="9"/>
      <c r="E13" s="11">
        <v>2152</v>
      </c>
      <c r="F13" s="12">
        <v>2931</v>
      </c>
      <c r="G13" s="11">
        <f t="shared" si="1"/>
        <v>780</v>
      </c>
      <c r="H13" s="17"/>
      <c r="I13" s="68"/>
      <c r="J13" s="356">
        <f t="shared" si="0"/>
        <v>780</v>
      </c>
      <c r="K13" s="360">
        <v>415</v>
      </c>
      <c r="L13" s="363">
        <v>406</v>
      </c>
      <c r="M13" s="368">
        <f>K13/J13</f>
        <v>0.53205128205128205</v>
      </c>
    </row>
    <row r="14" spans="1:13" ht="15.75" thickBot="1" x14ac:dyDescent="0.3">
      <c r="A14" s="23"/>
      <c r="B14" s="24"/>
      <c r="C14" s="23"/>
      <c r="D14" s="24"/>
      <c r="E14" s="20"/>
      <c r="F14" s="20"/>
      <c r="G14" s="8"/>
      <c r="H14" s="22"/>
      <c r="I14" s="70"/>
      <c r="J14" s="357"/>
      <c r="K14" s="361"/>
      <c r="L14" s="364"/>
      <c r="M14" s="370"/>
    </row>
    <row r="15" spans="1:13" ht="15.75" thickTop="1" x14ac:dyDescent="0.25">
      <c r="A15" s="2" t="s">
        <v>24</v>
      </c>
      <c r="B15" s="3">
        <v>9</v>
      </c>
      <c r="C15" s="4" t="s">
        <v>25</v>
      </c>
      <c r="D15" s="3" t="s">
        <v>26</v>
      </c>
      <c r="E15" s="5">
        <v>1</v>
      </c>
      <c r="F15" s="6">
        <v>718</v>
      </c>
      <c r="G15" s="5">
        <f t="shared" si="1"/>
        <v>718</v>
      </c>
      <c r="H15" s="7">
        <v>2300</v>
      </c>
      <c r="I15" s="67">
        <v>77</v>
      </c>
      <c r="J15" s="355">
        <f>I15+G15</f>
        <v>795</v>
      </c>
      <c r="K15" s="359">
        <v>391</v>
      </c>
      <c r="L15" s="365">
        <v>380</v>
      </c>
      <c r="M15" s="369">
        <f>K15/J15</f>
        <v>0.49182389937106918</v>
      </c>
    </row>
    <row r="16" spans="1:13" x14ac:dyDescent="0.25">
      <c r="A16" s="8" t="s">
        <v>27</v>
      </c>
      <c r="B16" s="9">
        <v>10</v>
      </c>
      <c r="C16" s="10"/>
      <c r="D16" s="9"/>
      <c r="E16" s="11">
        <v>719</v>
      </c>
      <c r="F16" s="12">
        <v>1479</v>
      </c>
      <c r="G16" s="11">
        <f t="shared" si="1"/>
        <v>761</v>
      </c>
      <c r="H16" s="13"/>
      <c r="I16" s="68"/>
      <c r="J16" s="356">
        <f t="shared" si="0"/>
        <v>761</v>
      </c>
      <c r="K16" s="360">
        <v>376</v>
      </c>
      <c r="L16" s="363">
        <v>368</v>
      </c>
      <c r="M16" s="368">
        <f>K16/J16</f>
        <v>0.4940867279894875</v>
      </c>
    </row>
    <row r="17" spans="1:13" x14ac:dyDescent="0.25">
      <c r="A17" s="25" t="s">
        <v>28</v>
      </c>
      <c r="B17" s="9">
        <v>11</v>
      </c>
      <c r="C17" s="10"/>
      <c r="D17" s="9"/>
      <c r="E17" s="11">
        <v>1480</v>
      </c>
      <c r="F17" s="12">
        <v>2300</v>
      </c>
      <c r="G17" s="14">
        <f t="shared" si="1"/>
        <v>821</v>
      </c>
      <c r="H17" s="13"/>
      <c r="I17" s="68"/>
      <c r="J17" s="356">
        <f t="shared" si="0"/>
        <v>821</v>
      </c>
      <c r="K17" s="360">
        <v>347</v>
      </c>
      <c r="L17" s="363">
        <v>332</v>
      </c>
      <c r="M17" s="368">
        <f>K17/J17</f>
        <v>0.42265529841656518</v>
      </c>
    </row>
    <row r="18" spans="1:13" ht="15.75" thickBot="1" x14ac:dyDescent="0.3">
      <c r="A18" s="8" t="s">
        <v>29</v>
      </c>
      <c r="B18" s="9"/>
      <c r="C18" s="10"/>
      <c r="D18" s="9"/>
      <c r="E18" s="25"/>
      <c r="F18" s="25"/>
      <c r="G18" s="8"/>
      <c r="H18" s="22"/>
      <c r="I18" s="70"/>
      <c r="J18" s="357"/>
      <c r="K18" s="361"/>
      <c r="L18" s="364"/>
      <c r="M18" s="370"/>
    </row>
    <row r="19" spans="1:13" ht="15.75" thickTop="1" x14ac:dyDescent="0.25">
      <c r="A19" s="26" t="s">
        <v>30</v>
      </c>
      <c r="B19" s="3">
        <v>12</v>
      </c>
      <c r="C19" s="4" t="s">
        <v>31</v>
      </c>
      <c r="D19" s="3" t="s">
        <v>32</v>
      </c>
      <c r="E19" s="5">
        <v>1</v>
      </c>
      <c r="F19" s="6">
        <v>474</v>
      </c>
      <c r="G19" s="5">
        <f>F19-E19+1+(F20-E20+1)+(F21-E21+1)</f>
        <v>718</v>
      </c>
      <c r="H19" s="7">
        <v>1608</v>
      </c>
      <c r="I19" s="67">
        <v>55</v>
      </c>
      <c r="J19" s="355">
        <f t="shared" si="0"/>
        <v>773</v>
      </c>
      <c r="K19" s="359">
        <v>347</v>
      </c>
      <c r="L19" s="365">
        <v>318</v>
      </c>
      <c r="M19" s="369">
        <f>K19/J19</f>
        <v>0.44890038809831823</v>
      </c>
    </row>
    <row r="20" spans="1:13" x14ac:dyDescent="0.25">
      <c r="A20" s="8" t="s">
        <v>33</v>
      </c>
      <c r="B20" s="15" t="s">
        <v>15</v>
      </c>
      <c r="C20" s="10"/>
      <c r="D20" s="9"/>
      <c r="E20" s="11">
        <v>1259</v>
      </c>
      <c r="F20" s="12">
        <v>1264</v>
      </c>
      <c r="G20" s="11"/>
      <c r="H20" s="27" t="s">
        <v>34</v>
      </c>
      <c r="I20" s="68"/>
      <c r="J20" s="356"/>
      <c r="K20" s="360"/>
      <c r="L20" s="363"/>
      <c r="M20" s="368"/>
    </row>
    <row r="21" spans="1:13" x14ac:dyDescent="0.25">
      <c r="A21" s="8" t="s">
        <v>35</v>
      </c>
      <c r="B21" s="15" t="s">
        <v>15</v>
      </c>
      <c r="C21" s="10"/>
      <c r="D21" s="9"/>
      <c r="E21" s="11">
        <v>1337</v>
      </c>
      <c r="F21" s="12">
        <v>1574</v>
      </c>
      <c r="G21" s="14"/>
      <c r="H21" s="13"/>
      <c r="I21" s="68"/>
      <c r="J21" s="356"/>
      <c r="K21" s="360"/>
      <c r="L21" s="363"/>
      <c r="M21" s="368"/>
    </row>
    <row r="22" spans="1:13" x14ac:dyDescent="0.25">
      <c r="A22" s="8" t="s">
        <v>36</v>
      </c>
      <c r="B22" s="15"/>
      <c r="C22" s="10"/>
      <c r="D22" s="9"/>
      <c r="E22" s="11"/>
      <c r="F22" s="12"/>
      <c r="G22" s="11"/>
      <c r="H22" s="17"/>
      <c r="I22" s="68"/>
      <c r="J22" s="356"/>
      <c r="K22" s="360"/>
      <c r="L22" s="363"/>
      <c r="M22" s="368"/>
    </row>
    <row r="23" spans="1:13" x14ac:dyDescent="0.25">
      <c r="A23" s="8" t="s">
        <v>37</v>
      </c>
      <c r="B23" s="9">
        <v>13</v>
      </c>
      <c r="C23" s="10" t="s">
        <v>31</v>
      </c>
      <c r="D23" s="28" t="s">
        <v>32</v>
      </c>
      <c r="E23" s="11">
        <v>1575</v>
      </c>
      <c r="F23" s="12">
        <v>2464</v>
      </c>
      <c r="G23" s="11">
        <f t="shared" si="1"/>
        <v>890</v>
      </c>
      <c r="H23" s="17"/>
      <c r="I23" s="68"/>
      <c r="J23" s="356">
        <f>I23+G23</f>
        <v>890</v>
      </c>
      <c r="K23" s="360">
        <v>376</v>
      </c>
      <c r="L23" s="363">
        <v>363</v>
      </c>
      <c r="M23" s="368">
        <f>K23/J23</f>
        <v>0.42247191011235957</v>
      </c>
    </row>
    <row r="24" spans="1:13" ht="15.75" thickBot="1" x14ac:dyDescent="0.3">
      <c r="A24" s="29"/>
      <c r="B24" s="24"/>
      <c r="C24" s="23"/>
      <c r="D24" s="24"/>
      <c r="E24" s="20"/>
      <c r="F24" s="20"/>
      <c r="G24" s="29"/>
      <c r="H24" s="30"/>
      <c r="I24" s="70"/>
      <c r="J24" s="357"/>
      <c r="K24" s="361"/>
      <c r="L24" s="364"/>
      <c r="M24" s="370"/>
    </row>
    <row r="25" spans="1:13" ht="15.75" thickTop="1" x14ac:dyDescent="0.25">
      <c r="A25" s="8" t="s">
        <v>38</v>
      </c>
      <c r="B25" s="9">
        <v>14</v>
      </c>
      <c r="C25" s="10" t="s">
        <v>39</v>
      </c>
      <c r="D25" s="9" t="s">
        <v>40</v>
      </c>
      <c r="E25" s="5">
        <v>1</v>
      </c>
      <c r="F25" s="6">
        <v>616</v>
      </c>
      <c r="G25" s="5">
        <f t="shared" si="1"/>
        <v>616</v>
      </c>
      <c r="H25" s="7">
        <v>1898</v>
      </c>
      <c r="I25" s="67">
        <v>55</v>
      </c>
      <c r="J25" s="355">
        <f t="shared" si="0"/>
        <v>671</v>
      </c>
      <c r="K25" s="359">
        <v>312</v>
      </c>
      <c r="L25" s="365">
        <v>285</v>
      </c>
      <c r="M25" s="369">
        <f>K25/J25</f>
        <v>0.46497764530551416</v>
      </c>
    </row>
    <row r="26" spans="1:13" x14ac:dyDescent="0.25">
      <c r="A26" s="8" t="s">
        <v>41</v>
      </c>
      <c r="B26" s="9">
        <v>15</v>
      </c>
      <c r="C26" s="10"/>
      <c r="D26" s="9"/>
      <c r="E26" s="11">
        <v>617</v>
      </c>
      <c r="F26" s="12">
        <v>1282</v>
      </c>
      <c r="G26" s="11">
        <f t="shared" si="1"/>
        <v>666</v>
      </c>
      <c r="H26" s="13"/>
      <c r="I26" s="68"/>
      <c r="J26" s="356">
        <f t="shared" si="0"/>
        <v>666</v>
      </c>
      <c r="K26" s="360">
        <v>244</v>
      </c>
      <c r="L26" s="363">
        <v>240</v>
      </c>
      <c r="M26" s="368">
        <f>K26/J26</f>
        <v>0.36636636636636638</v>
      </c>
    </row>
    <row r="27" spans="1:13" x14ac:dyDescent="0.25">
      <c r="A27" s="8" t="s">
        <v>22</v>
      </c>
      <c r="B27" s="9">
        <v>16</v>
      </c>
      <c r="C27" s="10"/>
      <c r="D27" s="9"/>
      <c r="E27" s="11">
        <v>1283</v>
      </c>
      <c r="F27" s="12">
        <v>1898</v>
      </c>
      <c r="G27" s="14">
        <f t="shared" si="1"/>
        <v>616</v>
      </c>
      <c r="H27" s="13"/>
      <c r="I27" s="68"/>
      <c r="J27" s="356">
        <f t="shared" si="0"/>
        <v>616</v>
      </c>
      <c r="K27" s="360">
        <v>228</v>
      </c>
      <c r="L27" s="363">
        <v>215</v>
      </c>
      <c r="M27" s="368">
        <f>K27/J27</f>
        <v>0.37012987012987014</v>
      </c>
    </row>
    <row r="28" spans="1:13" x14ac:dyDescent="0.25">
      <c r="A28" s="8" t="s">
        <v>42</v>
      </c>
      <c r="B28" s="9">
        <v>17</v>
      </c>
      <c r="C28" s="10" t="s">
        <v>31</v>
      </c>
      <c r="D28" s="9" t="s">
        <v>32</v>
      </c>
      <c r="E28" s="11">
        <v>475</v>
      </c>
      <c r="F28" s="12">
        <v>1258</v>
      </c>
      <c r="G28" s="11">
        <f>F28-E28+1+(F29-E29+1)</f>
        <v>856</v>
      </c>
      <c r="H28" s="17">
        <v>856</v>
      </c>
      <c r="I28" s="69">
        <v>27</v>
      </c>
      <c r="J28" s="356">
        <f t="shared" si="0"/>
        <v>883</v>
      </c>
      <c r="K28" s="360">
        <v>324</v>
      </c>
      <c r="L28" s="363">
        <v>313</v>
      </c>
      <c r="M28" s="368">
        <f>K28/J28</f>
        <v>0.36693091732729333</v>
      </c>
    </row>
    <row r="29" spans="1:13" x14ac:dyDescent="0.25">
      <c r="A29" s="8"/>
      <c r="B29" s="15" t="s">
        <v>15</v>
      </c>
      <c r="C29" s="10"/>
      <c r="D29" s="9"/>
      <c r="E29" s="11">
        <v>1265</v>
      </c>
      <c r="F29" s="12">
        <v>1336</v>
      </c>
      <c r="G29" s="11"/>
      <c r="H29" s="27" t="s">
        <v>34</v>
      </c>
      <c r="I29" s="68"/>
      <c r="J29" s="356"/>
      <c r="K29" s="360"/>
      <c r="L29" s="363"/>
      <c r="M29" s="368"/>
    </row>
    <row r="30" spans="1:13" ht="15.75" thickBot="1" x14ac:dyDescent="0.3">
      <c r="A30" s="23"/>
      <c r="B30" s="15"/>
      <c r="C30" s="23"/>
      <c r="D30" s="24"/>
      <c r="E30" s="20"/>
      <c r="F30" s="20"/>
      <c r="G30" s="8"/>
      <c r="H30" s="22"/>
      <c r="I30" s="70"/>
      <c r="J30" s="357"/>
      <c r="K30" s="361"/>
      <c r="L30" s="364"/>
      <c r="M30" s="370"/>
    </row>
    <row r="31" spans="1:13" ht="15.75" thickTop="1" x14ac:dyDescent="0.25">
      <c r="A31" s="26" t="s">
        <v>43</v>
      </c>
      <c r="B31" s="3">
        <v>18</v>
      </c>
      <c r="C31" s="4" t="s">
        <v>44</v>
      </c>
      <c r="D31" s="3" t="s">
        <v>45</v>
      </c>
      <c r="E31" s="5">
        <v>1</v>
      </c>
      <c r="F31" s="6">
        <v>453</v>
      </c>
      <c r="G31" s="5">
        <f t="shared" si="1"/>
        <v>453</v>
      </c>
      <c r="H31" s="7">
        <v>989</v>
      </c>
      <c r="I31" s="67">
        <v>23</v>
      </c>
      <c r="J31" s="355">
        <f t="shared" si="0"/>
        <v>476</v>
      </c>
      <c r="K31" s="359">
        <v>182</v>
      </c>
      <c r="L31" s="365">
        <v>182</v>
      </c>
      <c r="M31" s="369">
        <f>K31/J31</f>
        <v>0.38235294117647056</v>
      </c>
    </row>
    <row r="32" spans="1:13" x14ac:dyDescent="0.25">
      <c r="A32" s="25" t="s">
        <v>46</v>
      </c>
      <c r="B32" s="9">
        <v>19</v>
      </c>
      <c r="C32" s="10"/>
      <c r="D32" s="9"/>
      <c r="E32" s="11">
        <v>454</v>
      </c>
      <c r="F32" s="12">
        <v>989</v>
      </c>
      <c r="G32" s="11">
        <f t="shared" si="1"/>
        <v>536</v>
      </c>
      <c r="H32" s="13"/>
      <c r="I32" s="68"/>
      <c r="J32" s="356">
        <f t="shared" si="0"/>
        <v>536</v>
      </c>
      <c r="K32" s="360">
        <v>188</v>
      </c>
      <c r="L32" s="363">
        <v>184</v>
      </c>
      <c r="M32" s="368">
        <f>K32/J32</f>
        <v>0.35074626865671643</v>
      </c>
    </row>
    <row r="33" spans="1:13" x14ac:dyDescent="0.25">
      <c r="A33" s="25" t="s">
        <v>36</v>
      </c>
      <c r="B33" s="9"/>
      <c r="C33" s="10"/>
      <c r="D33" s="9"/>
      <c r="E33" s="25"/>
      <c r="F33" s="25"/>
      <c r="G33" s="8"/>
      <c r="H33" s="31"/>
      <c r="I33" s="68"/>
      <c r="J33" s="356"/>
      <c r="K33" s="360"/>
      <c r="L33" s="363"/>
      <c r="M33" s="368"/>
    </row>
    <row r="34" spans="1:13" ht="15.75" thickBot="1" x14ac:dyDescent="0.3">
      <c r="A34" s="29" t="s">
        <v>47</v>
      </c>
      <c r="B34" s="24"/>
      <c r="C34" s="23"/>
      <c r="D34" s="24"/>
      <c r="E34" s="20"/>
      <c r="F34" s="20"/>
      <c r="G34" s="8"/>
      <c r="H34" s="22"/>
      <c r="I34" s="70"/>
      <c r="J34" s="357"/>
      <c r="K34" s="361"/>
      <c r="L34" s="364"/>
      <c r="M34" s="370"/>
    </row>
    <row r="35" spans="1:13" ht="15.75" thickTop="1" x14ac:dyDescent="0.25">
      <c r="A35" s="2" t="s">
        <v>48</v>
      </c>
      <c r="B35" s="2">
        <v>20</v>
      </c>
      <c r="C35" s="4" t="s">
        <v>49</v>
      </c>
      <c r="D35" s="3" t="s">
        <v>50</v>
      </c>
      <c r="E35" s="5">
        <v>1</v>
      </c>
      <c r="F35" s="6">
        <v>506</v>
      </c>
      <c r="G35" s="5">
        <f t="shared" si="1"/>
        <v>506</v>
      </c>
      <c r="H35" s="7">
        <v>1628</v>
      </c>
      <c r="I35" s="67">
        <v>34</v>
      </c>
      <c r="J35" s="355">
        <f t="shared" si="0"/>
        <v>540</v>
      </c>
      <c r="K35" s="359">
        <v>272</v>
      </c>
      <c r="L35" s="365">
        <v>268</v>
      </c>
      <c r="M35" s="369">
        <f>K35/J35</f>
        <v>0.50370370370370365</v>
      </c>
    </row>
    <row r="36" spans="1:13" x14ac:dyDescent="0.25">
      <c r="A36" s="8" t="s">
        <v>51</v>
      </c>
      <c r="B36" s="8">
        <v>21</v>
      </c>
      <c r="C36" s="10"/>
      <c r="D36" s="9"/>
      <c r="E36" s="11">
        <v>507</v>
      </c>
      <c r="F36" s="12">
        <v>1062</v>
      </c>
      <c r="G36" s="11">
        <f t="shared" si="1"/>
        <v>556</v>
      </c>
      <c r="H36" s="13"/>
      <c r="I36" s="68"/>
      <c r="J36" s="356">
        <f t="shared" si="0"/>
        <v>556</v>
      </c>
      <c r="K36" s="360">
        <v>272</v>
      </c>
      <c r="L36" s="363">
        <v>267</v>
      </c>
      <c r="M36" s="368">
        <f>K36/J36</f>
        <v>0.48920863309352519</v>
      </c>
    </row>
    <row r="37" spans="1:13" x14ac:dyDescent="0.25">
      <c r="A37" s="8" t="s">
        <v>22</v>
      </c>
      <c r="B37" s="8">
        <v>22</v>
      </c>
      <c r="C37" s="10"/>
      <c r="D37" s="9"/>
      <c r="E37" s="11">
        <v>1063</v>
      </c>
      <c r="F37" s="12">
        <v>1628</v>
      </c>
      <c r="G37" s="14">
        <f t="shared" si="1"/>
        <v>566</v>
      </c>
      <c r="H37" s="13"/>
      <c r="I37" s="68"/>
      <c r="J37" s="356">
        <f t="shared" si="0"/>
        <v>566</v>
      </c>
      <c r="K37" s="360">
        <v>236</v>
      </c>
      <c r="L37" s="363">
        <v>233</v>
      </c>
      <c r="M37" s="368">
        <f>K37/J37</f>
        <v>0.41696113074204949</v>
      </c>
    </row>
    <row r="38" spans="1:13" ht="15.75" thickBot="1" x14ac:dyDescent="0.3">
      <c r="A38" s="29" t="s">
        <v>52</v>
      </c>
      <c r="B38" s="29"/>
      <c r="C38" s="23"/>
      <c r="D38" s="24"/>
      <c r="E38" s="20"/>
      <c r="F38" s="20"/>
      <c r="G38" s="8"/>
      <c r="H38" s="22"/>
      <c r="I38" s="70"/>
      <c r="J38" s="357"/>
      <c r="K38" s="361"/>
      <c r="L38" s="364"/>
      <c r="M38" s="370"/>
    </row>
    <row r="39" spans="1:13" ht="15.75" thickTop="1" x14ac:dyDescent="0.25">
      <c r="A39" s="2" t="s">
        <v>53</v>
      </c>
      <c r="B39" s="2">
        <v>23</v>
      </c>
      <c r="C39" s="4" t="s">
        <v>54</v>
      </c>
      <c r="D39" s="3" t="s">
        <v>55</v>
      </c>
      <c r="E39" s="5">
        <v>1</v>
      </c>
      <c r="F39" s="6">
        <v>660</v>
      </c>
      <c r="G39" s="5">
        <f t="shared" si="1"/>
        <v>660</v>
      </c>
      <c r="H39" s="7">
        <v>1241</v>
      </c>
      <c r="I39" s="67">
        <v>14</v>
      </c>
      <c r="J39" s="355">
        <f t="shared" si="0"/>
        <v>674</v>
      </c>
      <c r="K39" s="359">
        <v>307</v>
      </c>
      <c r="L39" s="365">
        <v>305</v>
      </c>
      <c r="M39" s="369">
        <f>K39/J39</f>
        <v>0.45548961424332346</v>
      </c>
    </row>
    <row r="40" spans="1:13" x14ac:dyDescent="0.25">
      <c r="A40" s="8" t="s">
        <v>56</v>
      </c>
      <c r="B40" s="8">
        <v>24</v>
      </c>
      <c r="C40" s="10"/>
      <c r="D40" s="9"/>
      <c r="E40" s="11">
        <v>661</v>
      </c>
      <c r="F40" s="12">
        <v>1241</v>
      </c>
      <c r="G40" s="11">
        <f>F40-E40+1+(F41-E41+1)</f>
        <v>785</v>
      </c>
      <c r="H40" s="13"/>
      <c r="I40" s="68"/>
      <c r="J40" s="356">
        <f t="shared" si="0"/>
        <v>785</v>
      </c>
      <c r="K40" s="360">
        <v>303</v>
      </c>
      <c r="L40" s="363">
        <v>293</v>
      </c>
      <c r="M40" s="368">
        <f>K40/J40</f>
        <v>0.38598726114649684</v>
      </c>
    </row>
    <row r="41" spans="1:13" x14ac:dyDescent="0.25">
      <c r="A41" s="8" t="s">
        <v>36</v>
      </c>
      <c r="B41" s="32" t="s">
        <v>15</v>
      </c>
      <c r="C41" s="10" t="s">
        <v>57</v>
      </c>
      <c r="D41" s="9" t="s">
        <v>58</v>
      </c>
      <c r="E41" s="11">
        <v>1</v>
      </c>
      <c r="F41" s="12">
        <v>204</v>
      </c>
      <c r="G41" s="14"/>
      <c r="H41" s="17">
        <v>1760</v>
      </c>
      <c r="I41" s="68"/>
      <c r="J41" s="356"/>
      <c r="K41" s="360"/>
      <c r="L41" s="363"/>
      <c r="M41" s="368"/>
    </row>
    <row r="42" spans="1:13" x14ac:dyDescent="0.25">
      <c r="A42" s="8" t="s">
        <v>59</v>
      </c>
      <c r="B42" s="32"/>
      <c r="C42" s="10"/>
      <c r="D42" s="9"/>
      <c r="E42" s="11"/>
      <c r="F42" s="12"/>
      <c r="G42" s="11"/>
      <c r="H42" s="17"/>
      <c r="I42" s="68"/>
      <c r="J42" s="356"/>
      <c r="K42" s="360"/>
      <c r="L42" s="363"/>
      <c r="M42" s="368"/>
    </row>
    <row r="43" spans="1:13" x14ac:dyDescent="0.25">
      <c r="A43" s="8"/>
      <c r="B43" s="8">
        <v>25</v>
      </c>
      <c r="C43" s="10"/>
      <c r="D43" s="9" t="s">
        <v>58</v>
      </c>
      <c r="E43" s="11">
        <v>205</v>
      </c>
      <c r="F43" s="12">
        <v>972</v>
      </c>
      <c r="G43" s="11">
        <f t="shared" si="1"/>
        <v>768</v>
      </c>
      <c r="H43" s="17"/>
      <c r="I43" s="69">
        <v>27</v>
      </c>
      <c r="J43" s="356">
        <f t="shared" si="0"/>
        <v>795</v>
      </c>
      <c r="K43" s="360">
        <v>207</v>
      </c>
      <c r="L43" s="363">
        <v>206</v>
      </c>
      <c r="M43" s="368">
        <f>K43/J43</f>
        <v>0.26037735849056604</v>
      </c>
    </row>
    <row r="44" spans="1:13" x14ac:dyDescent="0.25">
      <c r="A44" s="8"/>
      <c r="B44" s="8">
        <v>26</v>
      </c>
      <c r="C44" s="10"/>
      <c r="D44" s="9" t="s">
        <v>58</v>
      </c>
      <c r="E44" s="11">
        <v>973</v>
      </c>
      <c r="F44" s="12">
        <v>1760</v>
      </c>
      <c r="G44" s="11">
        <f t="shared" si="1"/>
        <v>788</v>
      </c>
      <c r="H44" s="17"/>
      <c r="I44" s="68"/>
      <c r="J44" s="356">
        <f t="shared" si="0"/>
        <v>788</v>
      </c>
      <c r="K44" s="360">
        <v>272</v>
      </c>
      <c r="L44" s="363">
        <v>269</v>
      </c>
      <c r="M44" s="368">
        <f>K44/J44</f>
        <v>0.34517766497461927</v>
      </c>
    </row>
    <row r="45" spans="1:13" ht="15.75" thickBot="1" x14ac:dyDescent="0.3">
      <c r="A45" s="23"/>
      <c r="B45" s="29"/>
      <c r="C45" s="23"/>
      <c r="D45" s="24"/>
      <c r="E45" s="33"/>
      <c r="F45" s="34"/>
      <c r="G45" s="33"/>
      <c r="H45" s="35"/>
      <c r="I45" s="70"/>
      <c r="J45" s="357"/>
      <c r="K45" s="361"/>
      <c r="L45" s="364"/>
      <c r="M45" s="370"/>
    </row>
    <row r="46" spans="1:13" ht="15.75" thickTop="1" x14ac:dyDescent="0.25">
      <c r="A46" s="8" t="s">
        <v>60</v>
      </c>
      <c r="B46" s="8">
        <v>27</v>
      </c>
      <c r="C46" s="10" t="s">
        <v>61</v>
      </c>
      <c r="D46" s="9" t="s">
        <v>62</v>
      </c>
      <c r="E46" s="5">
        <v>1</v>
      </c>
      <c r="F46" s="6">
        <v>596</v>
      </c>
      <c r="G46" s="5">
        <f t="shared" si="1"/>
        <v>596</v>
      </c>
      <c r="H46" s="7">
        <v>2480</v>
      </c>
      <c r="I46" s="67">
        <v>63</v>
      </c>
      <c r="J46" s="355">
        <f t="shared" si="0"/>
        <v>659</v>
      </c>
      <c r="K46" s="359">
        <v>177</v>
      </c>
      <c r="L46" s="365">
        <v>170</v>
      </c>
      <c r="M46" s="369">
        <f>K46/J46</f>
        <v>0.26858877086494687</v>
      </c>
    </row>
    <row r="47" spans="1:13" x14ac:dyDescent="0.25">
      <c r="A47" s="8" t="s">
        <v>63</v>
      </c>
      <c r="B47" s="8">
        <v>28</v>
      </c>
      <c r="C47" s="10"/>
      <c r="D47" s="9"/>
      <c r="E47" s="11">
        <v>597</v>
      </c>
      <c r="F47" s="12">
        <v>1250</v>
      </c>
      <c r="G47" s="11">
        <f t="shared" si="1"/>
        <v>654</v>
      </c>
      <c r="H47" s="13"/>
      <c r="I47" s="68"/>
      <c r="J47" s="356">
        <f t="shared" si="0"/>
        <v>654</v>
      </c>
      <c r="K47" s="360">
        <v>156</v>
      </c>
      <c r="L47" s="363">
        <v>154</v>
      </c>
      <c r="M47" s="368">
        <f>K47/J47</f>
        <v>0.23853211009174313</v>
      </c>
    </row>
    <row r="48" spans="1:13" x14ac:dyDescent="0.25">
      <c r="A48" s="8" t="s">
        <v>64</v>
      </c>
      <c r="B48" s="8">
        <v>29</v>
      </c>
      <c r="C48" s="10"/>
      <c r="D48" s="9"/>
      <c r="E48" s="11">
        <v>1251</v>
      </c>
      <c r="F48" s="12">
        <v>1868</v>
      </c>
      <c r="G48" s="14">
        <f t="shared" si="1"/>
        <v>618</v>
      </c>
      <c r="H48" s="13"/>
      <c r="I48" s="68"/>
      <c r="J48" s="356">
        <f t="shared" si="0"/>
        <v>618</v>
      </c>
      <c r="K48" s="360">
        <v>182</v>
      </c>
      <c r="L48" s="363">
        <v>177</v>
      </c>
      <c r="M48" s="368">
        <f>K48/J48</f>
        <v>0.29449838187702265</v>
      </c>
    </row>
    <row r="49" spans="1:13" x14ac:dyDescent="0.25">
      <c r="A49" s="8" t="s">
        <v>36</v>
      </c>
      <c r="B49" s="8">
        <v>30</v>
      </c>
      <c r="C49" s="10"/>
      <c r="D49" s="9"/>
      <c r="E49" s="11">
        <v>1869</v>
      </c>
      <c r="F49" s="12">
        <v>2480</v>
      </c>
      <c r="G49" s="11">
        <f>F49-E49+1+(F50-E50+1)</f>
        <v>646</v>
      </c>
      <c r="H49" s="17"/>
      <c r="I49" s="68">
        <v>32</v>
      </c>
      <c r="J49" s="356">
        <f t="shared" si="0"/>
        <v>678</v>
      </c>
      <c r="K49" s="360">
        <v>192</v>
      </c>
      <c r="L49" s="363">
        <v>187</v>
      </c>
      <c r="M49" s="368">
        <f>K49/J49</f>
        <v>0.2831858407079646</v>
      </c>
    </row>
    <row r="50" spans="1:13" x14ac:dyDescent="0.25">
      <c r="A50" s="8" t="s">
        <v>65</v>
      </c>
      <c r="B50" s="32" t="s">
        <v>15</v>
      </c>
      <c r="C50" s="16" t="s">
        <v>66</v>
      </c>
      <c r="D50" s="36" t="s">
        <v>67</v>
      </c>
      <c r="E50" s="11">
        <v>1</v>
      </c>
      <c r="F50" s="12">
        <v>34</v>
      </c>
      <c r="G50" s="11"/>
      <c r="H50" s="17">
        <v>34</v>
      </c>
      <c r="I50" s="68"/>
      <c r="J50" s="356"/>
      <c r="K50" s="360"/>
      <c r="L50" s="363"/>
      <c r="M50" s="368"/>
    </row>
    <row r="51" spans="1:13" ht="15.75" thickBot="1" x14ac:dyDescent="0.3">
      <c r="A51" s="29"/>
      <c r="B51" s="37"/>
      <c r="C51" s="23"/>
      <c r="D51" s="24"/>
      <c r="E51" s="20"/>
      <c r="F51" s="20"/>
      <c r="G51" s="29"/>
      <c r="H51" s="22"/>
      <c r="I51" s="70"/>
      <c r="J51" s="357"/>
      <c r="K51" s="361"/>
      <c r="L51" s="364"/>
      <c r="M51" s="370"/>
    </row>
    <row r="52" spans="1:13" ht="15.75" thickTop="1" x14ac:dyDescent="0.25">
      <c r="A52" s="2" t="s">
        <v>68</v>
      </c>
      <c r="B52" s="2">
        <v>31</v>
      </c>
      <c r="C52" s="4" t="s">
        <v>69</v>
      </c>
      <c r="D52" s="3" t="s">
        <v>70</v>
      </c>
      <c r="E52" s="5">
        <v>1</v>
      </c>
      <c r="F52" s="6">
        <v>713</v>
      </c>
      <c r="G52" s="5">
        <f t="shared" si="1"/>
        <v>713</v>
      </c>
      <c r="H52" s="7">
        <v>1867</v>
      </c>
      <c r="I52" s="67">
        <v>32</v>
      </c>
      <c r="J52" s="355">
        <f t="shared" si="0"/>
        <v>745</v>
      </c>
      <c r="K52" s="359">
        <v>294</v>
      </c>
      <c r="L52" s="365">
        <v>287</v>
      </c>
      <c r="M52" s="369">
        <f>K52/J52</f>
        <v>0.39463087248322148</v>
      </c>
    </row>
    <row r="53" spans="1:13" x14ac:dyDescent="0.25">
      <c r="A53" s="38" t="s">
        <v>71</v>
      </c>
      <c r="B53" s="38">
        <v>32</v>
      </c>
      <c r="C53" s="39"/>
      <c r="D53" s="40"/>
      <c r="E53" s="11">
        <v>714</v>
      </c>
      <c r="F53" s="12">
        <v>1525</v>
      </c>
      <c r="G53" s="11">
        <f t="shared" si="1"/>
        <v>812</v>
      </c>
      <c r="H53" s="13"/>
      <c r="I53" s="68"/>
      <c r="J53" s="356">
        <f t="shared" si="0"/>
        <v>812</v>
      </c>
      <c r="K53" s="360">
        <v>317</v>
      </c>
      <c r="L53" s="363">
        <v>315</v>
      </c>
      <c r="M53" s="368">
        <f>K53/J53</f>
        <v>0.39039408866995073</v>
      </c>
    </row>
    <row r="54" spans="1:13" x14ac:dyDescent="0.25">
      <c r="A54" s="8" t="s">
        <v>36</v>
      </c>
      <c r="B54" s="8">
        <v>33</v>
      </c>
      <c r="C54" s="10"/>
      <c r="D54" s="9"/>
      <c r="E54" s="11">
        <v>1526</v>
      </c>
      <c r="F54" s="12">
        <v>1867</v>
      </c>
      <c r="G54" s="14">
        <f>F54-E54+1+(F55-E55+1)</f>
        <v>798</v>
      </c>
      <c r="H54" s="13"/>
      <c r="I54" s="68"/>
      <c r="J54" s="356">
        <f t="shared" si="0"/>
        <v>798</v>
      </c>
      <c r="K54" s="360">
        <v>320</v>
      </c>
      <c r="L54" s="363">
        <v>317</v>
      </c>
      <c r="M54" s="368">
        <f>K54/J54</f>
        <v>0.40100250626566414</v>
      </c>
    </row>
    <row r="55" spans="1:13" x14ac:dyDescent="0.25">
      <c r="A55" s="8" t="s">
        <v>72</v>
      </c>
      <c r="B55" s="32" t="s">
        <v>15</v>
      </c>
      <c r="C55" s="16" t="s">
        <v>73</v>
      </c>
      <c r="D55" s="9" t="s">
        <v>74</v>
      </c>
      <c r="E55" s="11">
        <v>1</v>
      </c>
      <c r="F55" s="12">
        <v>456</v>
      </c>
      <c r="G55" s="11"/>
      <c r="H55" s="17">
        <v>2046</v>
      </c>
      <c r="I55" s="68"/>
      <c r="J55" s="356"/>
      <c r="K55" s="360"/>
      <c r="L55" s="363"/>
      <c r="M55" s="368"/>
    </row>
    <row r="56" spans="1:13" x14ac:dyDescent="0.25">
      <c r="A56" s="8"/>
      <c r="B56" s="32"/>
      <c r="C56" s="16"/>
      <c r="D56" s="9"/>
      <c r="E56" s="11"/>
      <c r="F56" s="12"/>
      <c r="G56" s="11"/>
      <c r="H56" s="17"/>
      <c r="I56" s="68"/>
      <c r="J56" s="356"/>
      <c r="K56" s="360"/>
      <c r="L56" s="363"/>
      <c r="M56" s="368"/>
    </row>
    <row r="57" spans="1:13" x14ac:dyDescent="0.25">
      <c r="A57" s="8"/>
      <c r="B57" s="8">
        <v>34</v>
      </c>
      <c r="C57" s="10"/>
      <c r="D57" s="9"/>
      <c r="E57" s="11">
        <v>457</v>
      </c>
      <c r="F57" s="12">
        <v>1266</v>
      </c>
      <c r="G57" s="11">
        <f t="shared" si="1"/>
        <v>810</v>
      </c>
      <c r="H57" s="17"/>
      <c r="I57" s="69">
        <v>47</v>
      </c>
      <c r="J57" s="356">
        <f t="shared" si="0"/>
        <v>857</v>
      </c>
      <c r="K57" s="360">
        <v>326</v>
      </c>
      <c r="L57" s="363">
        <v>323</v>
      </c>
      <c r="M57" s="368">
        <f>K57/J57</f>
        <v>0.38039673278879815</v>
      </c>
    </row>
    <row r="58" spans="1:13" x14ac:dyDescent="0.25">
      <c r="A58" s="8"/>
      <c r="B58" s="8">
        <v>35</v>
      </c>
      <c r="C58" s="10"/>
      <c r="D58" s="9"/>
      <c r="E58" s="11">
        <v>1267</v>
      </c>
      <c r="F58" s="12">
        <v>2046</v>
      </c>
      <c r="G58" s="11">
        <f t="shared" si="1"/>
        <v>780</v>
      </c>
      <c r="H58" s="13"/>
      <c r="I58" s="68"/>
      <c r="J58" s="356">
        <f t="shared" si="0"/>
        <v>780</v>
      </c>
      <c r="K58" s="360">
        <v>341</v>
      </c>
      <c r="L58" s="363">
        <v>336</v>
      </c>
      <c r="M58" s="368">
        <f>K58/J58</f>
        <v>0.43717948717948718</v>
      </c>
    </row>
    <row r="59" spans="1:13" ht="15.75" thickBot="1" x14ac:dyDescent="0.3">
      <c r="A59" s="8"/>
      <c r="B59" s="8"/>
      <c r="C59" s="10"/>
      <c r="D59" s="9"/>
      <c r="E59" s="25"/>
      <c r="F59" s="25"/>
      <c r="G59" s="8"/>
      <c r="H59" s="22"/>
      <c r="I59" s="70"/>
      <c r="J59" s="357"/>
      <c r="K59" s="361"/>
      <c r="L59" s="364"/>
      <c r="M59" s="370"/>
    </row>
    <row r="60" spans="1:13" ht="15.75" thickTop="1" x14ac:dyDescent="0.25">
      <c r="A60" s="26" t="s">
        <v>75</v>
      </c>
      <c r="B60" s="26">
        <v>36</v>
      </c>
      <c r="C60" s="41" t="s">
        <v>76</v>
      </c>
      <c r="D60" s="42" t="s">
        <v>77</v>
      </c>
      <c r="E60" s="5">
        <v>1</v>
      </c>
      <c r="F60" s="6">
        <v>606</v>
      </c>
      <c r="G60" s="5">
        <f>F60-E60+1</f>
        <v>606</v>
      </c>
      <c r="H60" s="31">
        <v>1085</v>
      </c>
      <c r="I60" s="67">
        <v>21</v>
      </c>
      <c r="J60" s="355">
        <f t="shared" si="0"/>
        <v>627</v>
      </c>
      <c r="K60" s="359">
        <v>322</v>
      </c>
      <c r="L60" s="365">
        <v>317</v>
      </c>
      <c r="M60" s="369">
        <f>K60/J60</f>
        <v>0.51355661881977677</v>
      </c>
    </row>
    <row r="61" spans="1:13" x14ac:dyDescent="0.25">
      <c r="A61" s="25" t="s">
        <v>78</v>
      </c>
      <c r="B61" s="25">
        <v>37</v>
      </c>
      <c r="C61" s="16"/>
      <c r="E61" s="11">
        <v>607</v>
      </c>
      <c r="F61" s="12">
        <v>1085</v>
      </c>
      <c r="G61" s="11">
        <f>F61-E61+1+(F62-E62+1)</f>
        <v>630</v>
      </c>
      <c r="H61" s="31"/>
      <c r="I61" s="68">
        <v>46</v>
      </c>
      <c r="J61" s="356">
        <f t="shared" si="0"/>
        <v>676</v>
      </c>
      <c r="K61" s="360">
        <v>276</v>
      </c>
      <c r="L61" s="363">
        <v>275</v>
      </c>
      <c r="M61" s="368">
        <f>K61/J61</f>
        <v>0.40828402366863903</v>
      </c>
    </row>
    <row r="62" spans="1:13" x14ac:dyDescent="0.25">
      <c r="A62" s="25" t="s">
        <v>79</v>
      </c>
      <c r="B62" s="32" t="s">
        <v>15</v>
      </c>
      <c r="C62" s="16" t="s">
        <v>80</v>
      </c>
      <c r="D62" s="36" t="s">
        <v>81</v>
      </c>
      <c r="E62" s="11">
        <v>1</v>
      </c>
      <c r="F62" s="12">
        <v>151</v>
      </c>
      <c r="G62" s="14"/>
      <c r="H62" s="17">
        <v>822</v>
      </c>
      <c r="I62" s="69"/>
      <c r="J62" s="356"/>
      <c r="K62" s="360"/>
      <c r="L62" s="363"/>
      <c r="M62" s="368"/>
    </row>
    <row r="63" spans="1:13" x14ac:dyDescent="0.25">
      <c r="A63" s="25" t="s">
        <v>82</v>
      </c>
      <c r="B63" s="32"/>
      <c r="C63" s="16"/>
      <c r="E63" s="11"/>
      <c r="F63" s="12"/>
      <c r="G63" s="11"/>
      <c r="H63" s="43"/>
      <c r="I63" s="68"/>
      <c r="J63" s="356"/>
      <c r="K63" s="360"/>
      <c r="L63" s="363"/>
      <c r="M63" s="368"/>
    </row>
    <row r="64" spans="1:13" x14ac:dyDescent="0.25">
      <c r="A64" s="25" t="s">
        <v>13</v>
      </c>
      <c r="B64" s="32"/>
      <c r="C64" s="16"/>
      <c r="E64" s="11"/>
      <c r="F64" s="12"/>
      <c r="G64" s="11"/>
      <c r="H64" s="43"/>
      <c r="I64" s="68"/>
      <c r="J64" s="356"/>
      <c r="K64" s="360"/>
      <c r="L64" s="363"/>
      <c r="M64" s="368"/>
    </row>
    <row r="65" spans="1:13" x14ac:dyDescent="0.25">
      <c r="A65" s="25" t="s">
        <v>83</v>
      </c>
      <c r="B65" s="25">
        <v>38</v>
      </c>
      <c r="C65" s="16" t="s">
        <v>80</v>
      </c>
      <c r="D65" s="36" t="s">
        <v>81</v>
      </c>
      <c r="E65" s="11">
        <v>152</v>
      </c>
      <c r="F65" s="12">
        <v>822</v>
      </c>
      <c r="G65" s="11">
        <f>F65-E65+1</f>
        <v>671</v>
      </c>
      <c r="H65" s="43"/>
      <c r="I65" s="68"/>
      <c r="J65" s="356">
        <f t="shared" si="0"/>
        <v>671</v>
      </c>
      <c r="K65" s="360">
        <v>269</v>
      </c>
      <c r="L65" s="363">
        <v>265</v>
      </c>
      <c r="M65" s="368">
        <f>K65/J65</f>
        <v>0.4008941877794337</v>
      </c>
    </row>
    <row r="66" spans="1:13" ht="15.75" thickBot="1" x14ac:dyDescent="0.3">
      <c r="A66" s="20"/>
      <c r="B66" s="20"/>
      <c r="C66" s="44"/>
      <c r="D66" s="45"/>
      <c r="E66" s="33"/>
      <c r="F66" s="33"/>
      <c r="G66" s="11"/>
      <c r="H66" s="30"/>
      <c r="I66" s="70"/>
      <c r="J66" s="357"/>
      <c r="K66" s="361"/>
      <c r="L66" s="364"/>
      <c r="M66" s="370"/>
    </row>
    <row r="67" spans="1:13" ht="15.75" thickTop="1" x14ac:dyDescent="0.25">
      <c r="A67" s="17" t="s">
        <v>84</v>
      </c>
      <c r="B67" s="7">
        <v>39</v>
      </c>
      <c r="C67" s="46" t="s">
        <v>85</v>
      </c>
      <c r="D67" s="47" t="s">
        <v>86</v>
      </c>
      <c r="E67" s="5">
        <v>1</v>
      </c>
      <c r="F67" s="6">
        <v>550</v>
      </c>
      <c r="G67" s="5">
        <f>F67-E67+1</f>
        <v>550</v>
      </c>
      <c r="H67" s="7">
        <v>1183</v>
      </c>
      <c r="I67" s="67">
        <v>33</v>
      </c>
      <c r="J67" s="355">
        <f t="shared" si="0"/>
        <v>583</v>
      </c>
      <c r="K67" s="359">
        <v>343</v>
      </c>
      <c r="L67" s="365">
        <v>307</v>
      </c>
      <c r="M67" s="369">
        <f>K67/J67</f>
        <v>0.58833619210977706</v>
      </c>
    </row>
    <row r="68" spans="1:13" x14ac:dyDescent="0.25">
      <c r="A68" s="17" t="s">
        <v>87</v>
      </c>
      <c r="B68" s="17">
        <v>40</v>
      </c>
      <c r="C68" s="48"/>
      <c r="D68" s="49"/>
      <c r="E68" s="11">
        <v>551</v>
      </c>
      <c r="F68" s="12">
        <v>1183</v>
      </c>
      <c r="G68" s="11">
        <f>F68-E68+1</f>
        <v>633</v>
      </c>
      <c r="H68" s="13"/>
      <c r="I68" s="68"/>
      <c r="J68" s="356">
        <f t="shared" ref="J68:J89" si="2">I68+G68</f>
        <v>633</v>
      </c>
      <c r="K68" s="360">
        <v>307</v>
      </c>
      <c r="L68" s="363">
        <v>302</v>
      </c>
      <c r="M68" s="368">
        <f>K68/J68</f>
        <v>0.48499210110584517</v>
      </c>
    </row>
    <row r="69" spans="1:13" x14ac:dyDescent="0.25">
      <c r="A69" s="17" t="s">
        <v>88</v>
      </c>
      <c r="B69" s="17">
        <v>41</v>
      </c>
      <c r="C69" s="48" t="s">
        <v>89</v>
      </c>
      <c r="D69" s="50" t="s">
        <v>90</v>
      </c>
      <c r="E69" s="11">
        <v>1</v>
      </c>
      <c r="F69" s="12">
        <v>764</v>
      </c>
      <c r="G69" s="14">
        <f>F69-E69+1</f>
        <v>764</v>
      </c>
      <c r="H69" s="17">
        <v>764</v>
      </c>
      <c r="I69" s="69">
        <v>21</v>
      </c>
      <c r="J69" s="356">
        <f t="shared" si="2"/>
        <v>785</v>
      </c>
      <c r="K69" s="360">
        <v>322</v>
      </c>
      <c r="L69" s="363">
        <v>314</v>
      </c>
      <c r="M69" s="368">
        <f>K69/J69</f>
        <v>0.41019108280254779</v>
      </c>
    </row>
    <row r="70" spans="1:13" x14ac:dyDescent="0.25">
      <c r="A70" s="17" t="s">
        <v>91</v>
      </c>
      <c r="B70" s="17"/>
      <c r="C70" s="48"/>
      <c r="D70" s="49"/>
      <c r="E70" s="11"/>
      <c r="F70" s="11"/>
      <c r="G70" s="11"/>
      <c r="H70" s="17"/>
      <c r="I70" s="68"/>
      <c r="J70" s="356"/>
      <c r="K70" s="360"/>
      <c r="L70" s="363"/>
      <c r="M70" s="368"/>
    </row>
    <row r="71" spans="1:13" x14ac:dyDescent="0.25">
      <c r="A71" s="17" t="s">
        <v>92</v>
      </c>
      <c r="B71" s="17">
        <v>42</v>
      </c>
      <c r="C71" s="48" t="s">
        <v>93</v>
      </c>
      <c r="D71" s="50" t="s">
        <v>94</v>
      </c>
      <c r="E71" s="11">
        <v>1</v>
      </c>
      <c r="F71" s="12">
        <v>508</v>
      </c>
      <c r="G71" s="11">
        <f>F71-E71+1</f>
        <v>508</v>
      </c>
      <c r="H71" s="17">
        <v>1973</v>
      </c>
      <c r="I71" s="69">
        <v>91</v>
      </c>
      <c r="J71" s="356">
        <f t="shared" si="2"/>
        <v>599</v>
      </c>
      <c r="K71" s="360">
        <v>234</v>
      </c>
      <c r="L71" s="363">
        <v>229</v>
      </c>
      <c r="M71" s="368">
        <f>K71/J71</f>
        <v>0.39065108514190316</v>
      </c>
    </row>
    <row r="72" spans="1:13" x14ac:dyDescent="0.25">
      <c r="A72" s="17"/>
      <c r="B72" s="17">
        <v>43</v>
      </c>
      <c r="C72" s="48"/>
      <c r="D72" s="50"/>
      <c r="E72" s="11">
        <v>509</v>
      </c>
      <c r="F72" s="12">
        <v>1072</v>
      </c>
      <c r="G72" s="11">
        <f>F72-E72+1</f>
        <v>564</v>
      </c>
      <c r="H72" s="31"/>
      <c r="I72" s="68"/>
      <c r="J72" s="356">
        <f t="shared" si="2"/>
        <v>564</v>
      </c>
      <c r="K72" s="360">
        <v>231</v>
      </c>
      <c r="L72" s="363">
        <v>224</v>
      </c>
      <c r="M72" s="368">
        <f>K72/J72</f>
        <v>0.40957446808510639</v>
      </c>
    </row>
    <row r="73" spans="1:13" x14ac:dyDescent="0.25">
      <c r="A73" s="17"/>
      <c r="B73" s="17">
        <v>44</v>
      </c>
      <c r="C73" s="48"/>
      <c r="D73" s="50"/>
      <c r="E73" s="11">
        <v>1073</v>
      </c>
      <c r="F73" s="12">
        <v>1632</v>
      </c>
      <c r="G73" s="14">
        <f>F73-E73+1</f>
        <v>560</v>
      </c>
      <c r="H73" s="17"/>
      <c r="I73" s="68"/>
      <c r="J73" s="356">
        <f t="shared" si="2"/>
        <v>560</v>
      </c>
      <c r="K73" s="360">
        <v>201</v>
      </c>
      <c r="L73" s="363">
        <v>191</v>
      </c>
      <c r="M73" s="368">
        <f>K73/J73</f>
        <v>0.35892857142857143</v>
      </c>
    </row>
    <row r="74" spans="1:13" x14ac:dyDescent="0.25">
      <c r="A74" s="17"/>
      <c r="B74" s="17">
        <v>45</v>
      </c>
      <c r="C74" s="48"/>
      <c r="D74" s="50"/>
      <c r="E74" s="11">
        <v>1633</v>
      </c>
      <c r="F74" s="12">
        <v>1973</v>
      </c>
      <c r="G74" s="11">
        <f>F74-E74+1+(F75-E75+1)</f>
        <v>643</v>
      </c>
      <c r="H74" s="43"/>
      <c r="I74" s="68"/>
      <c r="J74" s="356">
        <f t="shared" si="2"/>
        <v>643</v>
      </c>
      <c r="K74" s="360">
        <v>294</v>
      </c>
      <c r="L74" s="363">
        <v>291</v>
      </c>
      <c r="M74" s="368">
        <f>K74/J74</f>
        <v>0.4572317262830482</v>
      </c>
    </row>
    <row r="75" spans="1:13" x14ac:dyDescent="0.25">
      <c r="A75" s="17"/>
      <c r="B75" s="51" t="s">
        <v>15</v>
      </c>
      <c r="C75" s="48" t="s">
        <v>95</v>
      </c>
      <c r="D75" s="50" t="s">
        <v>96</v>
      </c>
      <c r="E75" s="11">
        <v>54</v>
      </c>
      <c r="F75" s="12">
        <v>355</v>
      </c>
      <c r="G75" s="11"/>
      <c r="H75" s="31">
        <v>945</v>
      </c>
      <c r="I75" s="68"/>
      <c r="J75" s="356"/>
      <c r="K75" s="360"/>
      <c r="L75" s="363"/>
      <c r="M75" s="368"/>
    </row>
    <row r="76" spans="1:13" x14ac:dyDescent="0.25">
      <c r="A76" s="17"/>
      <c r="B76" s="51"/>
      <c r="C76" s="48"/>
      <c r="D76" s="50"/>
      <c r="E76" s="11"/>
      <c r="F76" s="12"/>
      <c r="G76" s="11"/>
      <c r="H76" s="27" t="s">
        <v>34</v>
      </c>
      <c r="I76" s="68"/>
      <c r="J76" s="356"/>
      <c r="K76" s="360"/>
      <c r="L76" s="363"/>
      <c r="M76" s="368"/>
    </row>
    <row r="77" spans="1:13" x14ac:dyDescent="0.25">
      <c r="A77" s="17"/>
      <c r="B77" s="17">
        <v>46</v>
      </c>
      <c r="C77" s="48" t="s">
        <v>95</v>
      </c>
      <c r="D77" s="50" t="s">
        <v>96</v>
      </c>
      <c r="E77" s="11">
        <v>955</v>
      </c>
      <c r="F77" s="12">
        <v>1487</v>
      </c>
      <c r="G77" s="11">
        <f>F77-E77+1+(F78-E78+1)</f>
        <v>643</v>
      </c>
      <c r="H77" s="31"/>
      <c r="I77" s="69">
        <v>24</v>
      </c>
      <c r="J77" s="356">
        <f t="shared" si="2"/>
        <v>667</v>
      </c>
      <c r="K77" s="360">
        <v>276</v>
      </c>
      <c r="L77" s="363">
        <v>269</v>
      </c>
      <c r="M77" s="368">
        <f>K77/J77</f>
        <v>0.41379310344827586</v>
      </c>
    </row>
    <row r="78" spans="1:13" ht="15.75" thickBot="1" x14ac:dyDescent="0.3">
      <c r="A78" s="52"/>
      <c r="B78" s="53" t="s">
        <v>15</v>
      </c>
      <c r="C78" s="54"/>
      <c r="D78" s="55"/>
      <c r="E78" s="33">
        <v>1499</v>
      </c>
      <c r="F78" s="33">
        <v>1608</v>
      </c>
      <c r="G78" s="33"/>
      <c r="H78" s="30"/>
      <c r="I78" s="70"/>
      <c r="J78" s="357"/>
      <c r="K78" s="361"/>
      <c r="L78" s="364"/>
      <c r="M78" s="370"/>
    </row>
    <row r="79" spans="1:13" ht="15.75" thickTop="1" x14ac:dyDescent="0.25">
      <c r="A79" s="26" t="s">
        <v>97</v>
      </c>
      <c r="B79" s="56"/>
      <c r="C79" s="41"/>
      <c r="E79" s="11"/>
      <c r="F79" s="5"/>
      <c r="G79" s="11"/>
      <c r="H79" s="43"/>
      <c r="I79" s="71"/>
      <c r="J79" s="355"/>
      <c r="K79" s="359"/>
      <c r="L79" s="365"/>
      <c r="M79" s="369"/>
    </row>
    <row r="80" spans="1:13" x14ac:dyDescent="0.25">
      <c r="A80" s="25" t="s">
        <v>98</v>
      </c>
      <c r="B80" s="43">
        <v>47</v>
      </c>
      <c r="C80" s="16" t="s">
        <v>95</v>
      </c>
      <c r="D80" s="36" t="s">
        <v>96</v>
      </c>
      <c r="E80" s="11">
        <v>1</v>
      </c>
      <c r="F80" s="12">
        <v>53</v>
      </c>
      <c r="G80" s="11">
        <f>F80-E80+1+(F81-E81+1)+(F82-E82+1)+(F83-E83+1)</f>
        <v>692</v>
      </c>
      <c r="H80" s="31">
        <v>692</v>
      </c>
      <c r="I80" s="69">
        <v>79</v>
      </c>
      <c r="J80" s="356">
        <f t="shared" si="2"/>
        <v>771</v>
      </c>
      <c r="K80" s="360">
        <v>329</v>
      </c>
      <c r="L80" s="363">
        <v>297</v>
      </c>
      <c r="M80" s="368">
        <f>K80/J80</f>
        <v>0.42671854734111542</v>
      </c>
    </row>
    <row r="81" spans="1:13" x14ac:dyDescent="0.25">
      <c r="A81" s="25" t="s">
        <v>99</v>
      </c>
      <c r="B81" s="57" t="s">
        <v>15</v>
      </c>
      <c r="C81" s="16"/>
      <c r="E81" s="11">
        <v>356</v>
      </c>
      <c r="F81" s="12">
        <v>954</v>
      </c>
      <c r="G81" s="11"/>
      <c r="H81" s="27" t="s">
        <v>34</v>
      </c>
      <c r="I81" s="68"/>
      <c r="J81" s="356"/>
      <c r="K81" s="360"/>
      <c r="L81" s="363"/>
      <c r="M81" s="368"/>
    </row>
    <row r="82" spans="1:13" x14ac:dyDescent="0.25">
      <c r="A82" s="25" t="s">
        <v>13</v>
      </c>
      <c r="B82" s="57" t="s">
        <v>15</v>
      </c>
      <c r="C82" s="48"/>
      <c r="D82" s="50"/>
      <c r="E82" s="11">
        <v>1488</v>
      </c>
      <c r="F82" s="11">
        <v>1498</v>
      </c>
      <c r="G82" s="11"/>
      <c r="H82" s="31"/>
      <c r="I82" s="68"/>
      <c r="J82" s="356"/>
      <c r="K82" s="360"/>
      <c r="L82" s="363"/>
      <c r="M82" s="368"/>
    </row>
    <row r="83" spans="1:13" x14ac:dyDescent="0.25">
      <c r="A83" s="25" t="s">
        <v>100</v>
      </c>
      <c r="B83" s="57" t="s">
        <v>15</v>
      </c>
      <c r="C83" s="48"/>
      <c r="D83" s="50"/>
      <c r="E83" s="11">
        <v>1609</v>
      </c>
      <c r="F83" s="11">
        <v>1637</v>
      </c>
      <c r="G83" s="11"/>
      <c r="H83" s="31"/>
      <c r="I83" s="68"/>
      <c r="J83" s="356"/>
      <c r="K83" s="360"/>
      <c r="L83" s="363"/>
      <c r="M83" s="368"/>
    </row>
    <row r="84" spans="1:13" x14ac:dyDescent="0.25">
      <c r="A84" s="17"/>
      <c r="B84" s="43"/>
      <c r="C84" s="48"/>
      <c r="D84" s="50"/>
      <c r="E84" s="11"/>
      <c r="F84" s="11"/>
      <c r="G84" s="11"/>
      <c r="H84" s="31"/>
      <c r="I84" s="68"/>
      <c r="J84" s="356"/>
      <c r="K84" s="360"/>
      <c r="L84" s="363"/>
      <c r="M84" s="368"/>
    </row>
    <row r="85" spans="1:13" x14ac:dyDescent="0.25">
      <c r="A85" s="58"/>
      <c r="B85" s="43"/>
      <c r="C85" s="48"/>
      <c r="D85" s="50"/>
      <c r="E85" s="11"/>
      <c r="F85" s="11"/>
      <c r="G85" s="11"/>
      <c r="H85" s="31"/>
      <c r="I85" s="68"/>
      <c r="J85" s="356"/>
      <c r="K85" s="360"/>
      <c r="L85" s="363"/>
      <c r="M85" s="368"/>
    </row>
    <row r="86" spans="1:13" ht="15.75" thickBot="1" x14ac:dyDescent="0.3">
      <c r="A86" s="20"/>
      <c r="B86" s="43"/>
      <c r="C86" s="16"/>
      <c r="E86" s="11"/>
      <c r="F86" s="11"/>
      <c r="G86" s="11"/>
      <c r="H86" s="43"/>
      <c r="I86" s="70"/>
      <c r="J86" s="357"/>
      <c r="K86" s="361"/>
      <c r="L86" s="364"/>
      <c r="M86" s="370"/>
    </row>
    <row r="87" spans="1:13" ht="15.75" thickTop="1" x14ac:dyDescent="0.25">
      <c r="A87" s="26" t="s">
        <v>101</v>
      </c>
      <c r="B87" s="56">
        <v>48</v>
      </c>
      <c r="C87" s="26" t="s">
        <v>102</v>
      </c>
      <c r="D87" s="56" t="s">
        <v>103</v>
      </c>
      <c r="E87" s="5">
        <v>1</v>
      </c>
      <c r="F87" s="6">
        <v>664</v>
      </c>
      <c r="G87" s="5">
        <f>F87-E87+1</f>
        <v>664</v>
      </c>
      <c r="H87" s="59">
        <v>2174</v>
      </c>
      <c r="I87" s="67">
        <v>55</v>
      </c>
      <c r="J87" s="355">
        <f t="shared" si="2"/>
        <v>719</v>
      </c>
      <c r="K87" s="359">
        <v>362</v>
      </c>
      <c r="L87" s="365">
        <v>360</v>
      </c>
      <c r="M87" s="369">
        <f>K87/J87</f>
        <v>0.50347705146036159</v>
      </c>
    </row>
    <row r="88" spans="1:13" x14ac:dyDescent="0.25">
      <c r="A88" s="25" t="s">
        <v>104</v>
      </c>
      <c r="B88" s="43">
        <v>49</v>
      </c>
      <c r="C88" s="25"/>
      <c r="D88" s="43"/>
      <c r="E88" s="11">
        <v>665</v>
      </c>
      <c r="F88" s="12">
        <v>1424</v>
      </c>
      <c r="G88" s="11">
        <f>F88-E88+1</f>
        <v>760</v>
      </c>
      <c r="H88" s="31"/>
      <c r="I88" s="68"/>
      <c r="J88" s="356">
        <f t="shared" si="2"/>
        <v>760</v>
      </c>
      <c r="K88" s="360">
        <v>377</v>
      </c>
      <c r="L88" s="363">
        <v>372</v>
      </c>
      <c r="M88" s="368">
        <f>K88/J88</f>
        <v>0.49605263157894736</v>
      </c>
    </row>
    <row r="89" spans="1:13" x14ac:dyDescent="0.25">
      <c r="A89" s="25" t="s">
        <v>105</v>
      </c>
      <c r="B89" s="43">
        <v>50</v>
      </c>
      <c r="C89" s="25"/>
      <c r="D89" s="43"/>
      <c r="E89" s="11">
        <v>1425</v>
      </c>
      <c r="F89" s="12">
        <v>2174</v>
      </c>
      <c r="G89" s="14">
        <f>F89-E89+1</f>
        <v>750</v>
      </c>
      <c r="H89" s="17"/>
      <c r="I89" s="68"/>
      <c r="J89" s="356">
        <f t="shared" si="2"/>
        <v>750</v>
      </c>
      <c r="K89" s="360">
        <v>353</v>
      </c>
      <c r="L89" s="363">
        <v>352</v>
      </c>
      <c r="M89" s="368">
        <f>K89/J89</f>
        <v>0.47066666666666668</v>
      </c>
    </row>
    <row r="90" spans="1:13" x14ac:dyDescent="0.25">
      <c r="A90" s="25" t="s">
        <v>22</v>
      </c>
      <c r="B90" s="43"/>
      <c r="C90" s="25"/>
      <c r="D90" s="43"/>
      <c r="E90" s="14"/>
      <c r="F90" s="11"/>
      <c r="G90" s="11"/>
      <c r="H90" s="31"/>
      <c r="I90" s="68"/>
      <c r="J90" s="356"/>
      <c r="K90" s="360"/>
      <c r="L90" s="363"/>
      <c r="M90" s="368"/>
    </row>
    <row r="91" spans="1:13" x14ac:dyDescent="0.25">
      <c r="A91" s="8" t="s">
        <v>106</v>
      </c>
      <c r="B91" s="60"/>
      <c r="C91" s="17"/>
      <c r="D91" s="43"/>
      <c r="E91" s="14"/>
      <c r="F91" s="11"/>
      <c r="G91" s="11"/>
      <c r="H91" s="31"/>
      <c r="I91" s="68"/>
      <c r="J91" s="356"/>
      <c r="K91" s="360"/>
      <c r="L91" s="363"/>
      <c r="M91" s="368"/>
    </row>
    <row r="92" spans="1:13" ht="15.75" thickBot="1" x14ac:dyDescent="0.3">
      <c r="A92" s="29"/>
      <c r="B92" s="61"/>
      <c r="C92" s="20"/>
      <c r="D92" s="30"/>
      <c r="E92" s="62"/>
      <c r="F92" s="20"/>
      <c r="G92" s="29"/>
      <c r="H92" s="30"/>
      <c r="I92" s="70"/>
      <c r="J92" s="358"/>
      <c r="K92" s="361"/>
      <c r="L92" s="366"/>
      <c r="M92" s="371"/>
    </row>
    <row r="93" spans="1:13" ht="15.75" thickTop="1" x14ac:dyDescent="0.25">
      <c r="B93" s="36"/>
    </row>
    <row r="94" spans="1:13" x14ac:dyDescent="0.25">
      <c r="A94" s="36" t="s">
        <v>107</v>
      </c>
      <c r="B94" s="36" t="s">
        <v>108</v>
      </c>
      <c r="C94" s="36" t="s">
        <v>109</v>
      </c>
      <c r="G94" s="9">
        <f>G3+G4+G5+G8+G10+G11+G12+G13+G15+G16+G17+G19+G23+G25+G26+G27+G28+G31+G32+G35+G36+G37+G39+G40+G43+G44+G46+G47+G48+G49+G52+G53+G54+G57+G58+G60+G61+G65+G67+G68+G69+G71+G72+G73+G74+G77+G80+G87+G88+G89</f>
        <v>34146</v>
      </c>
      <c r="H94" s="36">
        <f>H3+H6+H10+H15+H19+H25+H28+H31+H35+H39+H41+H46+H50+H52+H55+H60+H62+H67+H69+H71+H75+H80+H87</f>
        <v>34146</v>
      </c>
      <c r="I94" s="64">
        <f>SUM(I3:I92)</f>
        <v>1032</v>
      </c>
      <c r="J94" s="64">
        <f>SUM(J3:J92)</f>
        <v>35178</v>
      </c>
      <c r="K94" s="64">
        <f t="shared" ref="K94:L94" si="3">SUM(K3:K92)</f>
        <v>14860</v>
      </c>
      <c r="L94" s="64">
        <f t="shared" si="3"/>
        <v>14390</v>
      </c>
      <c r="M94" s="85">
        <f>K94/J94</f>
        <v>0.4224231053499346</v>
      </c>
    </row>
    <row r="95" spans="1:13" x14ac:dyDescent="0.25">
      <c r="A95" s="36">
        <v>14</v>
      </c>
      <c r="B95" s="9">
        <v>50</v>
      </c>
      <c r="C95" s="36">
        <v>21</v>
      </c>
      <c r="G95" s="36"/>
    </row>
  </sheetData>
  <mergeCells count="1">
    <mergeCell ref="A1:M1"/>
  </mergeCells>
  <pageMargins left="0.7" right="0.7" top="0.75" bottom="0.75" header="0.3" footer="0.3"/>
  <pageSetup paperSize="9" scale="2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1B91A-7B2E-44C8-879B-C48EE50EA02D}">
  <dimension ref="A1:M51"/>
  <sheetViews>
    <sheetView zoomScaleNormal="100" workbookViewId="0">
      <selection activeCell="A2" sqref="A2:M2"/>
    </sheetView>
  </sheetViews>
  <sheetFormatPr defaultRowHeight="15" x14ac:dyDescent="0.25"/>
  <cols>
    <col min="1" max="1" width="43.28515625" customWidth="1"/>
    <col min="3" max="3" width="17.28515625" bestFit="1" customWidth="1"/>
    <col min="4" max="4" width="7.5703125" customWidth="1"/>
    <col min="5" max="5" width="8.85546875" style="9" customWidth="1"/>
    <col min="6" max="6" width="9.5703125" style="9" customWidth="1"/>
    <col min="7" max="7" width="9" customWidth="1"/>
    <col min="8" max="8" width="10.140625" customWidth="1"/>
    <col min="9" max="9" width="12.7109375" customWidth="1"/>
    <col min="10" max="10" width="9.140625" customWidth="1"/>
    <col min="13" max="13" width="10.42578125" customWidth="1"/>
    <col min="244" max="244" width="43.28515625" customWidth="1"/>
    <col min="246" max="246" width="18.42578125" bestFit="1" customWidth="1"/>
    <col min="248" max="248" width="11" customWidth="1"/>
    <col min="249" max="249" width="9.140625" customWidth="1"/>
    <col min="500" max="500" width="43.28515625" customWidth="1"/>
    <col min="502" max="502" width="18.42578125" bestFit="1" customWidth="1"/>
    <col min="504" max="504" width="11" customWidth="1"/>
    <col min="505" max="505" width="9.140625" customWidth="1"/>
    <col min="756" max="756" width="43.28515625" customWidth="1"/>
    <col min="758" max="758" width="18.42578125" bestFit="1" customWidth="1"/>
    <col min="760" max="760" width="11" customWidth="1"/>
    <col min="761" max="761" width="9.140625" customWidth="1"/>
    <col min="1012" max="1012" width="43.28515625" customWidth="1"/>
    <col min="1014" max="1014" width="18.42578125" bestFit="1" customWidth="1"/>
    <col min="1016" max="1016" width="11" customWidth="1"/>
    <col min="1017" max="1017" width="9.140625" customWidth="1"/>
    <col min="1268" max="1268" width="43.28515625" customWidth="1"/>
    <col min="1270" max="1270" width="18.42578125" bestFit="1" customWidth="1"/>
    <col min="1272" max="1272" width="11" customWidth="1"/>
    <col min="1273" max="1273" width="9.140625" customWidth="1"/>
    <col min="1524" max="1524" width="43.28515625" customWidth="1"/>
    <col min="1526" max="1526" width="18.42578125" bestFit="1" customWidth="1"/>
    <col min="1528" max="1528" width="11" customWidth="1"/>
    <col min="1529" max="1529" width="9.140625" customWidth="1"/>
    <col min="1780" max="1780" width="43.28515625" customWidth="1"/>
    <col min="1782" max="1782" width="18.42578125" bestFit="1" customWidth="1"/>
    <col min="1784" max="1784" width="11" customWidth="1"/>
    <col min="1785" max="1785" width="9.140625" customWidth="1"/>
    <col min="2036" max="2036" width="43.28515625" customWidth="1"/>
    <col min="2038" max="2038" width="18.42578125" bestFit="1" customWidth="1"/>
    <col min="2040" max="2040" width="11" customWidth="1"/>
    <col min="2041" max="2041" width="9.140625" customWidth="1"/>
    <col min="2292" max="2292" width="43.28515625" customWidth="1"/>
    <col min="2294" max="2294" width="18.42578125" bestFit="1" customWidth="1"/>
    <col min="2296" max="2296" width="11" customWidth="1"/>
    <col min="2297" max="2297" width="9.140625" customWidth="1"/>
    <col min="2548" max="2548" width="43.28515625" customWidth="1"/>
    <col min="2550" max="2550" width="18.42578125" bestFit="1" customWidth="1"/>
    <col min="2552" max="2552" width="11" customWidth="1"/>
    <col min="2553" max="2553" width="9.140625" customWidth="1"/>
    <col min="2804" max="2804" width="43.28515625" customWidth="1"/>
    <col min="2806" max="2806" width="18.42578125" bestFit="1" customWidth="1"/>
    <col min="2808" max="2808" width="11" customWidth="1"/>
    <col min="2809" max="2809" width="9.140625" customWidth="1"/>
    <col min="3060" max="3060" width="43.28515625" customWidth="1"/>
    <col min="3062" max="3062" width="18.42578125" bestFit="1" customWidth="1"/>
    <col min="3064" max="3064" width="11" customWidth="1"/>
    <col min="3065" max="3065" width="9.140625" customWidth="1"/>
    <col min="3316" max="3316" width="43.28515625" customWidth="1"/>
    <col min="3318" max="3318" width="18.42578125" bestFit="1" customWidth="1"/>
    <col min="3320" max="3320" width="11" customWidth="1"/>
    <col min="3321" max="3321" width="9.140625" customWidth="1"/>
    <col min="3572" max="3572" width="43.28515625" customWidth="1"/>
    <col min="3574" max="3574" width="18.42578125" bestFit="1" customWidth="1"/>
    <col min="3576" max="3576" width="11" customWidth="1"/>
    <col min="3577" max="3577" width="9.140625" customWidth="1"/>
    <col min="3828" max="3828" width="43.28515625" customWidth="1"/>
    <col min="3830" max="3830" width="18.42578125" bestFit="1" customWidth="1"/>
    <col min="3832" max="3832" width="11" customWidth="1"/>
    <col min="3833" max="3833" width="9.140625" customWidth="1"/>
    <col min="4084" max="4084" width="43.28515625" customWidth="1"/>
    <col min="4086" max="4086" width="18.42578125" bestFit="1" customWidth="1"/>
    <col min="4088" max="4088" width="11" customWidth="1"/>
    <col min="4089" max="4089" width="9.140625" customWidth="1"/>
    <col min="4340" max="4340" width="43.28515625" customWidth="1"/>
    <col min="4342" max="4342" width="18.42578125" bestFit="1" customWidth="1"/>
    <col min="4344" max="4344" width="11" customWidth="1"/>
    <col min="4345" max="4345" width="9.140625" customWidth="1"/>
    <col min="4596" max="4596" width="43.28515625" customWidth="1"/>
    <col min="4598" max="4598" width="18.42578125" bestFit="1" customWidth="1"/>
    <col min="4600" max="4600" width="11" customWidth="1"/>
    <col min="4601" max="4601" width="9.140625" customWidth="1"/>
    <col min="4852" max="4852" width="43.28515625" customWidth="1"/>
    <col min="4854" max="4854" width="18.42578125" bestFit="1" customWidth="1"/>
    <col min="4856" max="4856" width="11" customWidth="1"/>
    <col min="4857" max="4857" width="9.140625" customWidth="1"/>
    <col min="5108" max="5108" width="43.28515625" customWidth="1"/>
    <col min="5110" max="5110" width="18.42578125" bestFit="1" customWidth="1"/>
    <col min="5112" max="5112" width="11" customWidth="1"/>
    <col min="5113" max="5113" width="9.140625" customWidth="1"/>
    <col min="5364" max="5364" width="43.28515625" customWidth="1"/>
    <col min="5366" max="5366" width="18.42578125" bestFit="1" customWidth="1"/>
    <col min="5368" max="5368" width="11" customWidth="1"/>
    <col min="5369" max="5369" width="9.140625" customWidth="1"/>
    <col min="5620" max="5620" width="43.28515625" customWidth="1"/>
    <col min="5622" max="5622" width="18.42578125" bestFit="1" customWidth="1"/>
    <col min="5624" max="5624" width="11" customWidth="1"/>
    <col min="5625" max="5625" width="9.140625" customWidth="1"/>
    <col min="5876" max="5876" width="43.28515625" customWidth="1"/>
    <col min="5878" max="5878" width="18.42578125" bestFit="1" customWidth="1"/>
    <col min="5880" max="5880" width="11" customWidth="1"/>
    <col min="5881" max="5881" width="9.140625" customWidth="1"/>
    <col min="6132" max="6132" width="43.28515625" customWidth="1"/>
    <col min="6134" max="6134" width="18.42578125" bestFit="1" customWidth="1"/>
    <col min="6136" max="6136" width="11" customWidth="1"/>
    <col min="6137" max="6137" width="9.140625" customWidth="1"/>
    <col min="6388" max="6388" width="43.28515625" customWidth="1"/>
    <col min="6390" max="6390" width="18.42578125" bestFit="1" customWidth="1"/>
    <col min="6392" max="6392" width="11" customWidth="1"/>
    <col min="6393" max="6393" width="9.140625" customWidth="1"/>
    <col min="6644" max="6644" width="43.28515625" customWidth="1"/>
    <col min="6646" max="6646" width="18.42578125" bestFit="1" customWidth="1"/>
    <col min="6648" max="6648" width="11" customWidth="1"/>
    <col min="6649" max="6649" width="9.140625" customWidth="1"/>
    <col min="6900" max="6900" width="43.28515625" customWidth="1"/>
    <col min="6902" max="6902" width="18.42578125" bestFit="1" customWidth="1"/>
    <col min="6904" max="6904" width="11" customWidth="1"/>
    <col min="6905" max="6905" width="9.140625" customWidth="1"/>
    <col min="7156" max="7156" width="43.28515625" customWidth="1"/>
    <col min="7158" max="7158" width="18.42578125" bestFit="1" customWidth="1"/>
    <col min="7160" max="7160" width="11" customWidth="1"/>
    <col min="7161" max="7161" width="9.140625" customWidth="1"/>
    <col min="7412" max="7412" width="43.28515625" customWidth="1"/>
    <col min="7414" max="7414" width="18.42578125" bestFit="1" customWidth="1"/>
    <col min="7416" max="7416" width="11" customWidth="1"/>
    <col min="7417" max="7417" width="9.140625" customWidth="1"/>
    <col min="7668" max="7668" width="43.28515625" customWidth="1"/>
    <col min="7670" max="7670" width="18.42578125" bestFit="1" customWidth="1"/>
    <col min="7672" max="7672" width="11" customWidth="1"/>
    <col min="7673" max="7673" width="9.140625" customWidth="1"/>
    <col min="7924" max="7924" width="43.28515625" customWidth="1"/>
    <col min="7926" max="7926" width="18.42578125" bestFit="1" customWidth="1"/>
    <col min="7928" max="7928" width="11" customWidth="1"/>
    <col min="7929" max="7929" width="9.140625" customWidth="1"/>
    <col min="8180" max="8180" width="43.28515625" customWidth="1"/>
    <col min="8182" max="8182" width="18.42578125" bestFit="1" customWidth="1"/>
    <col min="8184" max="8184" width="11" customWidth="1"/>
    <col min="8185" max="8185" width="9.140625" customWidth="1"/>
    <col min="8436" max="8436" width="43.28515625" customWidth="1"/>
    <col min="8438" max="8438" width="18.42578125" bestFit="1" customWidth="1"/>
    <col min="8440" max="8440" width="11" customWidth="1"/>
    <col min="8441" max="8441" width="9.140625" customWidth="1"/>
    <col min="8692" max="8692" width="43.28515625" customWidth="1"/>
    <col min="8694" max="8694" width="18.42578125" bestFit="1" customWidth="1"/>
    <col min="8696" max="8696" width="11" customWidth="1"/>
    <col min="8697" max="8697" width="9.140625" customWidth="1"/>
    <col min="8948" max="8948" width="43.28515625" customWidth="1"/>
    <col min="8950" max="8950" width="18.42578125" bestFit="1" customWidth="1"/>
    <col min="8952" max="8952" width="11" customWidth="1"/>
    <col min="8953" max="8953" width="9.140625" customWidth="1"/>
    <col min="9204" max="9204" width="43.28515625" customWidth="1"/>
    <col min="9206" max="9206" width="18.42578125" bestFit="1" customWidth="1"/>
    <col min="9208" max="9208" width="11" customWidth="1"/>
    <col min="9209" max="9209" width="9.140625" customWidth="1"/>
    <col min="9460" max="9460" width="43.28515625" customWidth="1"/>
    <col min="9462" max="9462" width="18.42578125" bestFit="1" customWidth="1"/>
    <col min="9464" max="9464" width="11" customWidth="1"/>
    <col min="9465" max="9465" width="9.140625" customWidth="1"/>
    <col min="9716" max="9716" width="43.28515625" customWidth="1"/>
    <col min="9718" max="9718" width="18.42578125" bestFit="1" customWidth="1"/>
    <col min="9720" max="9720" width="11" customWidth="1"/>
    <col min="9721" max="9721" width="9.140625" customWidth="1"/>
    <col min="9972" max="9972" width="43.28515625" customWidth="1"/>
    <col min="9974" max="9974" width="18.42578125" bestFit="1" customWidth="1"/>
    <col min="9976" max="9976" width="11" customWidth="1"/>
    <col min="9977" max="9977" width="9.140625" customWidth="1"/>
    <col min="10228" max="10228" width="43.28515625" customWidth="1"/>
    <col min="10230" max="10230" width="18.42578125" bestFit="1" customWidth="1"/>
    <col min="10232" max="10232" width="11" customWidth="1"/>
    <col min="10233" max="10233" width="9.140625" customWidth="1"/>
    <col min="10484" max="10484" width="43.28515625" customWidth="1"/>
    <col min="10486" max="10486" width="18.42578125" bestFit="1" customWidth="1"/>
    <col min="10488" max="10488" width="11" customWidth="1"/>
    <col min="10489" max="10489" width="9.140625" customWidth="1"/>
    <col min="10740" max="10740" width="43.28515625" customWidth="1"/>
    <col min="10742" max="10742" width="18.42578125" bestFit="1" customWidth="1"/>
    <col min="10744" max="10744" width="11" customWidth="1"/>
    <col min="10745" max="10745" width="9.140625" customWidth="1"/>
    <col min="10996" max="10996" width="43.28515625" customWidth="1"/>
    <col min="10998" max="10998" width="18.42578125" bestFit="1" customWidth="1"/>
    <col min="11000" max="11000" width="11" customWidth="1"/>
    <col min="11001" max="11001" width="9.140625" customWidth="1"/>
    <col min="11252" max="11252" width="43.28515625" customWidth="1"/>
    <col min="11254" max="11254" width="18.42578125" bestFit="1" customWidth="1"/>
    <col min="11256" max="11256" width="11" customWidth="1"/>
    <col min="11257" max="11257" width="9.140625" customWidth="1"/>
    <col min="11508" max="11508" width="43.28515625" customWidth="1"/>
    <col min="11510" max="11510" width="18.42578125" bestFit="1" customWidth="1"/>
    <col min="11512" max="11512" width="11" customWidth="1"/>
    <col min="11513" max="11513" width="9.140625" customWidth="1"/>
    <col min="11764" max="11764" width="43.28515625" customWidth="1"/>
    <col min="11766" max="11766" width="18.42578125" bestFit="1" customWidth="1"/>
    <col min="11768" max="11768" width="11" customWidth="1"/>
    <col min="11769" max="11769" width="9.140625" customWidth="1"/>
    <col min="12020" max="12020" width="43.28515625" customWidth="1"/>
    <col min="12022" max="12022" width="18.42578125" bestFit="1" customWidth="1"/>
    <col min="12024" max="12024" width="11" customWidth="1"/>
    <col min="12025" max="12025" width="9.140625" customWidth="1"/>
    <col min="12276" max="12276" width="43.28515625" customWidth="1"/>
    <col min="12278" max="12278" width="18.42578125" bestFit="1" customWidth="1"/>
    <col min="12280" max="12280" width="11" customWidth="1"/>
    <col min="12281" max="12281" width="9.140625" customWidth="1"/>
    <col min="12532" max="12532" width="43.28515625" customWidth="1"/>
    <col min="12534" max="12534" width="18.42578125" bestFit="1" customWidth="1"/>
    <col min="12536" max="12536" width="11" customWidth="1"/>
    <col min="12537" max="12537" width="9.140625" customWidth="1"/>
    <col min="12788" max="12788" width="43.28515625" customWidth="1"/>
    <col min="12790" max="12790" width="18.42578125" bestFit="1" customWidth="1"/>
    <col min="12792" max="12792" width="11" customWidth="1"/>
    <col min="12793" max="12793" width="9.140625" customWidth="1"/>
    <col min="13044" max="13044" width="43.28515625" customWidth="1"/>
    <col min="13046" max="13046" width="18.42578125" bestFit="1" customWidth="1"/>
    <col min="13048" max="13048" width="11" customWidth="1"/>
    <col min="13049" max="13049" width="9.140625" customWidth="1"/>
    <col min="13300" max="13300" width="43.28515625" customWidth="1"/>
    <col min="13302" max="13302" width="18.42578125" bestFit="1" customWidth="1"/>
    <col min="13304" max="13304" width="11" customWidth="1"/>
    <col min="13305" max="13305" width="9.140625" customWidth="1"/>
    <col min="13556" max="13556" width="43.28515625" customWidth="1"/>
    <col min="13558" max="13558" width="18.42578125" bestFit="1" customWidth="1"/>
    <col min="13560" max="13560" width="11" customWidth="1"/>
    <col min="13561" max="13561" width="9.140625" customWidth="1"/>
    <col min="13812" max="13812" width="43.28515625" customWidth="1"/>
    <col min="13814" max="13814" width="18.42578125" bestFit="1" customWidth="1"/>
    <col min="13816" max="13816" width="11" customWidth="1"/>
    <col min="13817" max="13817" width="9.140625" customWidth="1"/>
    <col min="14068" max="14068" width="43.28515625" customWidth="1"/>
    <col min="14070" max="14070" width="18.42578125" bestFit="1" customWidth="1"/>
    <col min="14072" max="14072" width="11" customWidth="1"/>
    <col min="14073" max="14073" width="9.140625" customWidth="1"/>
    <col min="14324" max="14324" width="43.28515625" customWidth="1"/>
    <col min="14326" max="14326" width="18.42578125" bestFit="1" customWidth="1"/>
    <col min="14328" max="14328" width="11" customWidth="1"/>
    <col min="14329" max="14329" width="9.140625" customWidth="1"/>
    <col min="14580" max="14580" width="43.28515625" customWidth="1"/>
    <col min="14582" max="14582" width="18.42578125" bestFit="1" customWidth="1"/>
    <col min="14584" max="14584" width="11" customWidth="1"/>
    <col min="14585" max="14585" width="9.140625" customWidth="1"/>
    <col min="14836" max="14836" width="43.28515625" customWidth="1"/>
    <col min="14838" max="14838" width="18.42578125" bestFit="1" customWidth="1"/>
    <col min="14840" max="14840" width="11" customWidth="1"/>
    <col min="14841" max="14841" width="9.140625" customWidth="1"/>
    <col min="15092" max="15092" width="43.28515625" customWidth="1"/>
    <col min="15094" max="15094" width="18.42578125" bestFit="1" customWidth="1"/>
    <col min="15096" max="15096" width="11" customWidth="1"/>
    <col min="15097" max="15097" width="9.140625" customWidth="1"/>
    <col min="15348" max="15348" width="43.28515625" customWidth="1"/>
    <col min="15350" max="15350" width="18.42578125" bestFit="1" customWidth="1"/>
    <col min="15352" max="15352" width="11" customWidth="1"/>
    <col min="15353" max="15353" width="9.140625" customWidth="1"/>
    <col min="15604" max="15604" width="43.28515625" customWidth="1"/>
    <col min="15606" max="15606" width="18.42578125" bestFit="1" customWidth="1"/>
    <col min="15608" max="15608" width="11" customWidth="1"/>
    <col min="15609" max="15609" width="9.140625" customWidth="1"/>
    <col min="15860" max="15860" width="43.28515625" customWidth="1"/>
    <col min="15862" max="15862" width="18.42578125" bestFit="1" customWidth="1"/>
    <col min="15864" max="15864" width="11" customWidth="1"/>
    <col min="15865" max="15865" width="9.140625" customWidth="1"/>
    <col min="16116" max="16116" width="43.28515625" customWidth="1"/>
    <col min="16118" max="16118" width="18.42578125" bestFit="1" customWidth="1"/>
    <col min="16120" max="16120" width="11" customWidth="1"/>
    <col min="16121" max="16121" width="9.140625" customWidth="1"/>
  </cols>
  <sheetData>
    <row r="1" spans="1:13" ht="24.75" customHeight="1" thickBot="1" x14ac:dyDescent="0.4">
      <c r="A1" s="198" t="s">
        <v>356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</row>
    <row r="2" spans="1:13" ht="64.5" thickTop="1" thickBot="1" x14ac:dyDescent="0.3">
      <c r="A2" s="139" t="s">
        <v>1</v>
      </c>
      <c r="B2" s="140" t="s">
        <v>2</v>
      </c>
      <c r="C2" s="139" t="s">
        <v>3</v>
      </c>
      <c r="D2" s="139" t="s">
        <v>4</v>
      </c>
      <c r="E2" s="139" t="s">
        <v>5</v>
      </c>
      <c r="F2" s="139" t="s">
        <v>6</v>
      </c>
      <c r="G2" s="139" t="s">
        <v>7</v>
      </c>
      <c r="H2" s="1" t="s">
        <v>8</v>
      </c>
      <c r="I2" s="1" t="s">
        <v>111</v>
      </c>
      <c r="J2" s="1" t="s">
        <v>110</v>
      </c>
      <c r="K2" s="83" t="s">
        <v>112</v>
      </c>
      <c r="L2" s="74" t="s">
        <v>113</v>
      </c>
      <c r="M2" s="84" t="s">
        <v>114</v>
      </c>
    </row>
    <row r="3" spans="1:13" ht="15.75" thickTop="1" x14ac:dyDescent="0.25">
      <c r="A3" s="132" t="s">
        <v>355</v>
      </c>
      <c r="B3" s="2">
        <v>443</v>
      </c>
      <c r="C3" s="2" t="s">
        <v>354</v>
      </c>
      <c r="D3" s="3" t="s">
        <v>353</v>
      </c>
      <c r="E3" s="11">
        <v>1</v>
      </c>
      <c r="F3" s="11">
        <v>678</v>
      </c>
      <c r="G3" s="5">
        <f>F3-E3+1</f>
        <v>678</v>
      </c>
      <c r="H3" s="7">
        <f>SUM(F3-E3+1)+(F4-E4+1)+(F5-E5+1)</f>
        <v>2217</v>
      </c>
      <c r="I3" s="67">
        <v>73</v>
      </c>
      <c r="J3" s="72">
        <f>I3+G3</f>
        <v>751</v>
      </c>
      <c r="K3" s="188">
        <v>277</v>
      </c>
      <c r="L3" s="80"/>
      <c r="M3" s="187">
        <f>K3/J3</f>
        <v>0.36884154460719043</v>
      </c>
    </row>
    <row r="4" spans="1:13" x14ac:dyDescent="0.25">
      <c r="A4" s="131" t="s">
        <v>352</v>
      </c>
      <c r="B4" s="8">
        <v>444</v>
      </c>
      <c r="C4" s="8"/>
      <c r="D4" s="9"/>
      <c r="E4" s="11">
        <v>679</v>
      </c>
      <c r="F4" s="11">
        <v>1436</v>
      </c>
      <c r="G4" s="11">
        <f>F4-E4+1</f>
        <v>758</v>
      </c>
      <c r="H4" s="13"/>
      <c r="I4" s="68"/>
      <c r="J4" s="155">
        <f>I4+G4</f>
        <v>758</v>
      </c>
      <c r="K4" s="186">
        <v>267</v>
      </c>
      <c r="L4" s="81"/>
      <c r="M4" s="185">
        <f>K4/J4</f>
        <v>0.35224274406332456</v>
      </c>
    </row>
    <row r="5" spans="1:13" x14ac:dyDescent="0.25">
      <c r="A5" s="131" t="s">
        <v>321</v>
      </c>
      <c r="B5" s="8">
        <v>445</v>
      </c>
      <c r="C5" s="8"/>
      <c r="D5" s="9"/>
      <c r="E5" s="11">
        <v>1437</v>
      </c>
      <c r="F5" s="11">
        <v>2217</v>
      </c>
      <c r="G5" s="11">
        <f>F5-E5+1</f>
        <v>781</v>
      </c>
      <c r="H5" s="13"/>
      <c r="I5" s="68"/>
      <c r="J5" s="155">
        <f>I5+G5</f>
        <v>781</v>
      </c>
      <c r="K5" s="186">
        <v>178</v>
      </c>
      <c r="L5" s="81"/>
      <c r="M5" s="185">
        <f>K5/J5</f>
        <v>0.22791293213828426</v>
      </c>
    </row>
    <row r="6" spans="1:13" x14ac:dyDescent="0.25">
      <c r="A6" s="131" t="s">
        <v>351</v>
      </c>
      <c r="B6" s="8">
        <v>446</v>
      </c>
      <c r="C6" s="8" t="s">
        <v>350</v>
      </c>
      <c r="D6" s="9" t="s">
        <v>349</v>
      </c>
      <c r="E6" s="11">
        <v>1</v>
      </c>
      <c r="F6" s="11">
        <v>644</v>
      </c>
      <c r="G6" s="11">
        <f>F6-E6+1</f>
        <v>644</v>
      </c>
      <c r="H6" s="13"/>
      <c r="I6" s="68"/>
      <c r="J6" s="155">
        <f>I6+G6</f>
        <v>644</v>
      </c>
      <c r="K6" s="186">
        <v>174</v>
      </c>
      <c r="L6" s="81"/>
      <c r="M6" s="185">
        <f>K6/J6</f>
        <v>0.27018633540372672</v>
      </c>
    </row>
    <row r="7" spans="1:13" x14ac:dyDescent="0.25">
      <c r="A7" s="131"/>
      <c r="B7" s="8">
        <v>447</v>
      </c>
      <c r="C7" s="8"/>
      <c r="D7" s="9"/>
      <c r="E7" s="11">
        <v>645</v>
      </c>
      <c r="F7" s="11">
        <v>1335</v>
      </c>
      <c r="G7" s="11">
        <f>F7-E7+1</f>
        <v>691</v>
      </c>
      <c r="H7" s="17">
        <f>SUM(F6-E6+1)+(F7-E7+1)+(F8-E8+1)+(F9-E9+1)</f>
        <v>2672</v>
      </c>
      <c r="I7" s="69">
        <v>112</v>
      </c>
      <c r="J7" s="155">
        <f>I7+G7</f>
        <v>803</v>
      </c>
      <c r="K7" s="186">
        <v>206</v>
      </c>
      <c r="L7" s="81"/>
      <c r="M7" s="185">
        <f>K7/J7</f>
        <v>0.25653798256537985</v>
      </c>
    </row>
    <row r="8" spans="1:13" x14ac:dyDescent="0.25">
      <c r="A8" s="131"/>
      <c r="B8" s="8">
        <v>448</v>
      </c>
      <c r="C8" s="8"/>
      <c r="D8" s="9"/>
      <c r="E8" s="11">
        <v>1336</v>
      </c>
      <c r="F8" s="11">
        <v>1974</v>
      </c>
      <c r="G8" s="11">
        <f>F8-E8+1</f>
        <v>639</v>
      </c>
      <c r="H8" s="17"/>
      <c r="I8" s="68"/>
      <c r="J8" s="155">
        <f>I8+G8</f>
        <v>639</v>
      </c>
      <c r="K8" s="186">
        <v>207</v>
      </c>
      <c r="L8" s="81"/>
      <c r="M8" s="185">
        <f>K8/J8</f>
        <v>0.323943661971831</v>
      </c>
    </row>
    <row r="9" spans="1:13" x14ac:dyDescent="0.25">
      <c r="A9" s="131"/>
      <c r="B9" s="8">
        <v>449</v>
      </c>
      <c r="C9" s="8"/>
      <c r="D9" s="9"/>
      <c r="E9" s="11">
        <v>1975</v>
      </c>
      <c r="F9" s="11">
        <v>2672</v>
      </c>
      <c r="G9" s="11">
        <f>F9-E9+1</f>
        <v>698</v>
      </c>
      <c r="H9" s="13"/>
      <c r="I9" s="68"/>
      <c r="J9" s="64">
        <f>I9+G9</f>
        <v>698</v>
      </c>
      <c r="K9" s="186">
        <v>185</v>
      </c>
      <c r="L9" s="81"/>
      <c r="M9" s="185">
        <f>K9/J9</f>
        <v>0.26504297994269344</v>
      </c>
    </row>
    <row r="10" spans="1:13" ht="15.75" thickBot="1" x14ac:dyDescent="0.3">
      <c r="A10" s="70"/>
      <c r="B10" s="52"/>
      <c r="C10" s="18"/>
      <c r="D10" s="94"/>
      <c r="E10" s="11"/>
      <c r="F10" s="11"/>
      <c r="G10" s="33"/>
      <c r="H10" s="13"/>
      <c r="I10" s="70"/>
      <c r="J10" s="73"/>
      <c r="K10" s="183"/>
      <c r="L10" s="82"/>
      <c r="M10" s="185"/>
    </row>
    <row r="11" spans="1:13" ht="15.75" thickTop="1" x14ac:dyDescent="0.25">
      <c r="A11" s="131" t="s">
        <v>348</v>
      </c>
      <c r="B11" s="2">
        <v>450</v>
      </c>
      <c r="C11" s="2" t="s">
        <v>347</v>
      </c>
      <c r="D11" s="3" t="s">
        <v>346</v>
      </c>
      <c r="E11" s="5">
        <v>1</v>
      </c>
      <c r="F11" s="5">
        <v>374</v>
      </c>
      <c r="G11" s="5">
        <f>F11-E11+1+F12</f>
        <v>888</v>
      </c>
      <c r="H11" s="7">
        <f>F11</f>
        <v>374</v>
      </c>
      <c r="I11" s="67">
        <v>31</v>
      </c>
      <c r="J11" s="72">
        <f>I11+G11</f>
        <v>919</v>
      </c>
      <c r="K11" s="188">
        <v>251</v>
      </c>
      <c r="L11" s="76"/>
      <c r="M11" s="187">
        <f>K11/J11</f>
        <v>0.27312295973884659</v>
      </c>
    </row>
    <row r="12" spans="1:13" x14ac:dyDescent="0.25">
      <c r="A12" s="131" t="s">
        <v>345</v>
      </c>
      <c r="B12" s="115" t="s">
        <v>15</v>
      </c>
      <c r="C12" s="8" t="s">
        <v>344</v>
      </c>
      <c r="D12" s="9" t="s">
        <v>343</v>
      </c>
      <c r="E12" s="11">
        <v>1</v>
      </c>
      <c r="F12" s="11">
        <v>514</v>
      </c>
      <c r="G12" s="11"/>
      <c r="H12" s="17">
        <f>F12</f>
        <v>514</v>
      </c>
      <c r="I12" s="68">
        <v>21</v>
      </c>
      <c r="J12" s="64"/>
      <c r="K12" s="186"/>
      <c r="L12" s="77"/>
      <c r="M12" s="185"/>
    </row>
    <row r="13" spans="1:13" x14ac:dyDescent="0.25">
      <c r="A13" s="131" t="s">
        <v>342</v>
      </c>
      <c r="B13" s="8"/>
      <c r="C13" s="8"/>
      <c r="D13" s="9"/>
      <c r="E13" s="11"/>
      <c r="F13" s="12"/>
      <c r="G13" s="160"/>
      <c r="H13" s="189"/>
      <c r="I13" s="68"/>
      <c r="J13" s="64"/>
      <c r="K13" s="186"/>
      <c r="L13" s="77"/>
      <c r="M13" s="185"/>
    </row>
    <row r="14" spans="1:13" x14ac:dyDescent="0.25">
      <c r="A14" s="131" t="s">
        <v>341</v>
      </c>
      <c r="B14" s="8"/>
      <c r="C14" s="8"/>
      <c r="D14" s="9"/>
      <c r="E14" s="11"/>
      <c r="F14" s="12"/>
      <c r="G14" s="160"/>
      <c r="H14" s="189"/>
      <c r="I14" s="68"/>
      <c r="J14" s="64"/>
      <c r="K14" s="186"/>
      <c r="L14" s="77"/>
      <c r="M14" s="185"/>
    </row>
    <row r="15" spans="1:13" ht="15.75" thickBot="1" x14ac:dyDescent="0.3">
      <c r="A15" s="131" t="s">
        <v>340</v>
      </c>
      <c r="B15" s="18"/>
      <c r="C15" s="18"/>
      <c r="D15" s="94"/>
      <c r="E15" s="33"/>
      <c r="F15" s="34"/>
      <c r="G15" s="160"/>
      <c r="H15" s="184"/>
      <c r="I15" s="70"/>
      <c r="J15" s="73"/>
      <c r="K15" s="183"/>
      <c r="L15" s="78"/>
      <c r="M15" s="182"/>
    </row>
    <row r="16" spans="1:13" ht="15.75" thickTop="1" x14ac:dyDescent="0.25">
      <c r="A16" s="132" t="s">
        <v>339</v>
      </c>
      <c r="B16" s="2">
        <v>451</v>
      </c>
      <c r="C16" s="2" t="s">
        <v>338</v>
      </c>
      <c r="D16" s="3" t="s">
        <v>337</v>
      </c>
      <c r="E16" s="11">
        <v>1</v>
      </c>
      <c r="F16" s="11">
        <v>598</v>
      </c>
      <c r="G16" s="5">
        <f>F16-E16+1</f>
        <v>598</v>
      </c>
      <c r="H16" s="7">
        <f>SUM(F16-E16+1)+(F17-E17+1)+(F18-E18+1)+(F19-E19+1)+(F20-E20+1)</f>
        <v>3602</v>
      </c>
      <c r="I16" s="67">
        <v>103</v>
      </c>
      <c r="J16" s="72">
        <f>I16+G16</f>
        <v>701</v>
      </c>
      <c r="K16" s="188">
        <v>391</v>
      </c>
      <c r="L16" s="76"/>
      <c r="M16" s="187">
        <f>K16/J16</f>
        <v>0.55777460770328102</v>
      </c>
    </row>
    <row r="17" spans="1:13" x14ac:dyDescent="0.25">
      <c r="A17" s="131" t="s">
        <v>336</v>
      </c>
      <c r="B17" s="8">
        <v>452</v>
      </c>
      <c r="C17" s="8"/>
      <c r="D17" s="9"/>
      <c r="E17" s="11">
        <v>599</v>
      </c>
      <c r="F17" s="11">
        <v>1296</v>
      </c>
      <c r="G17" s="11">
        <f>F17-E17+1</f>
        <v>698</v>
      </c>
      <c r="H17" s="13"/>
      <c r="I17" s="68"/>
      <c r="J17" s="155">
        <f>I17+G17</f>
        <v>698</v>
      </c>
      <c r="K17" s="186">
        <v>265</v>
      </c>
      <c r="L17" s="77"/>
      <c r="M17" s="185">
        <f>K17/J17</f>
        <v>0.37965616045845274</v>
      </c>
    </row>
    <row r="18" spans="1:13" x14ac:dyDescent="0.25">
      <c r="A18" s="131" t="s">
        <v>335</v>
      </c>
      <c r="B18" s="8">
        <v>453</v>
      </c>
      <c r="C18" s="8"/>
      <c r="D18" s="9"/>
      <c r="E18" s="11">
        <v>1297</v>
      </c>
      <c r="F18" s="11">
        <v>2000</v>
      </c>
      <c r="G18" s="11">
        <f>F18-E18+1</f>
        <v>704</v>
      </c>
      <c r="H18" s="13"/>
      <c r="I18" s="68"/>
      <c r="J18" s="155">
        <f>I18+G18</f>
        <v>704</v>
      </c>
      <c r="K18" s="186">
        <v>329</v>
      </c>
      <c r="L18" s="77"/>
      <c r="M18" s="185">
        <f>K18/J18</f>
        <v>0.46732954545454547</v>
      </c>
    </row>
    <row r="19" spans="1:13" x14ac:dyDescent="0.25">
      <c r="A19" s="131" t="s">
        <v>334</v>
      </c>
      <c r="B19" s="8">
        <v>454</v>
      </c>
      <c r="C19" s="8"/>
      <c r="D19" s="9"/>
      <c r="E19" s="11">
        <v>2001</v>
      </c>
      <c r="F19" s="11">
        <v>2713</v>
      </c>
      <c r="G19" s="11">
        <f>F19-E19+1</f>
        <v>713</v>
      </c>
      <c r="H19" s="17"/>
      <c r="I19" s="68"/>
      <c r="J19" s="155">
        <f>I19+G19</f>
        <v>713</v>
      </c>
      <c r="K19" s="186">
        <v>324</v>
      </c>
      <c r="L19" s="77"/>
      <c r="M19" s="185">
        <f>K19/J19</f>
        <v>0.45441795231416549</v>
      </c>
    </row>
    <row r="20" spans="1:13" x14ac:dyDescent="0.25">
      <c r="A20" s="131"/>
      <c r="B20" s="8">
        <v>455</v>
      </c>
      <c r="C20" s="8"/>
      <c r="D20" s="9"/>
      <c r="E20" s="11">
        <v>2714</v>
      </c>
      <c r="F20" s="11">
        <v>3602</v>
      </c>
      <c r="G20" s="11">
        <f>F20-E20+1</f>
        <v>889</v>
      </c>
      <c r="H20" s="13"/>
      <c r="I20" s="68"/>
      <c r="J20" s="155">
        <f>I20+G20</f>
        <v>889</v>
      </c>
      <c r="K20" s="186">
        <v>362</v>
      </c>
      <c r="L20" s="77"/>
      <c r="M20" s="185">
        <f>K20/J20</f>
        <v>0.40719910011248595</v>
      </c>
    </row>
    <row r="21" spans="1:13" x14ac:dyDescent="0.25">
      <c r="A21" s="131"/>
      <c r="B21" s="8"/>
      <c r="C21" s="8"/>
      <c r="D21" s="9"/>
      <c r="E21" s="11"/>
      <c r="F21" s="11"/>
      <c r="G21" s="11"/>
      <c r="H21" s="13"/>
      <c r="I21" s="68"/>
      <c r="J21" s="155"/>
      <c r="K21" s="186"/>
      <c r="L21" s="77"/>
      <c r="M21" s="185"/>
    </row>
    <row r="22" spans="1:13" x14ac:dyDescent="0.25">
      <c r="A22" s="131"/>
      <c r="B22" s="8">
        <v>456</v>
      </c>
      <c r="C22" s="8" t="s">
        <v>333</v>
      </c>
      <c r="D22" s="9" t="s">
        <v>332</v>
      </c>
      <c r="E22" s="11">
        <v>1</v>
      </c>
      <c r="F22" s="11">
        <v>603</v>
      </c>
      <c r="G22" s="11">
        <f>F22-E22+1</f>
        <v>603</v>
      </c>
      <c r="H22" s="17">
        <f>SUM(F22-E22+1)+(F23-E23+1)+(F24-E24+1)</f>
        <v>2093</v>
      </c>
      <c r="I22" s="154">
        <v>101</v>
      </c>
      <c r="J22" s="155">
        <f>I22+G22</f>
        <v>704</v>
      </c>
      <c r="K22" s="186">
        <v>213</v>
      </c>
      <c r="L22" s="77"/>
      <c r="M22" s="185">
        <f>K22/J22</f>
        <v>0.30255681818181818</v>
      </c>
    </row>
    <row r="23" spans="1:13" x14ac:dyDescent="0.25">
      <c r="A23" s="131"/>
      <c r="B23" s="8">
        <v>457</v>
      </c>
      <c r="C23" s="8"/>
      <c r="D23" s="9"/>
      <c r="E23" s="11">
        <v>604</v>
      </c>
      <c r="F23" s="11">
        <v>1361</v>
      </c>
      <c r="G23" s="11">
        <f>F23-E23+1</f>
        <v>758</v>
      </c>
      <c r="H23" s="13"/>
      <c r="I23" s="68"/>
      <c r="J23" s="155">
        <f>I23+G23</f>
        <v>758</v>
      </c>
      <c r="K23" s="186">
        <v>228</v>
      </c>
      <c r="L23" s="77"/>
      <c r="M23" s="185">
        <f>K23/J23</f>
        <v>0.30079155672823221</v>
      </c>
    </row>
    <row r="24" spans="1:13" x14ac:dyDescent="0.25">
      <c r="A24" s="131"/>
      <c r="B24" s="8">
        <v>458</v>
      </c>
      <c r="C24" s="8"/>
      <c r="D24" s="9"/>
      <c r="E24" s="11">
        <v>1362</v>
      </c>
      <c r="F24" s="11">
        <v>2093</v>
      </c>
      <c r="G24" s="11">
        <f>F24-E24+1</f>
        <v>732</v>
      </c>
      <c r="H24" s="17"/>
      <c r="I24" s="68"/>
      <c r="J24" s="155">
        <f>I24+G24</f>
        <v>732</v>
      </c>
      <c r="K24" s="186">
        <v>215</v>
      </c>
      <c r="L24" s="77"/>
      <c r="M24" s="185">
        <f>K24/J24</f>
        <v>0.29371584699453551</v>
      </c>
    </row>
    <row r="25" spans="1:13" ht="15.75" thickBot="1" x14ac:dyDescent="0.3">
      <c r="A25" s="137"/>
      <c r="B25" s="29"/>
      <c r="C25" s="29"/>
      <c r="D25" s="24"/>
      <c r="E25" s="11"/>
      <c r="F25" s="11"/>
      <c r="G25" s="11"/>
      <c r="H25" s="13"/>
      <c r="I25" s="70"/>
      <c r="J25" s="73"/>
      <c r="K25" s="183"/>
      <c r="L25" s="78"/>
      <c r="M25" s="182"/>
    </row>
    <row r="26" spans="1:13" ht="15.75" thickTop="1" x14ac:dyDescent="0.25">
      <c r="A26" s="131" t="s">
        <v>331</v>
      </c>
      <c r="B26" s="2">
        <v>459</v>
      </c>
      <c r="C26" s="2" t="s">
        <v>330</v>
      </c>
      <c r="D26" s="3" t="s">
        <v>329</v>
      </c>
      <c r="E26" s="5">
        <v>1</v>
      </c>
      <c r="F26" s="5">
        <v>639</v>
      </c>
      <c r="G26" s="5">
        <f>F26-E26+1</f>
        <v>639</v>
      </c>
      <c r="H26" s="7">
        <f>SUM(F26-E26+1)+(F27-E27+1)</f>
        <v>1384</v>
      </c>
      <c r="I26" s="67">
        <v>63</v>
      </c>
      <c r="J26" s="72">
        <f>I26+G26</f>
        <v>702</v>
      </c>
      <c r="K26" s="188">
        <v>262</v>
      </c>
      <c r="L26" s="76"/>
      <c r="M26" s="187">
        <f>K26/J26</f>
        <v>0.37321937321937321</v>
      </c>
    </row>
    <row r="27" spans="1:13" x14ac:dyDescent="0.25">
      <c r="A27" s="131" t="s">
        <v>328</v>
      </c>
      <c r="B27" s="8">
        <v>460</v>
      </c>
      <c r="C27" s="197"/>
      <c r="D27" s="9"/>
      <c r="E27" s="11">
        <v>640</v>
      </c>
      <c r="F27" s="11">
        <v>1384</v>
      </c>
      <c r="G27" s="11">
        <f>F27-E27+1</f>
        <v>745</v>
      </c>
      <c r="H27" s="13"/>
      <c r="I27" s="68"/>
      <c r="J27" s="64">
        <f>I27+G27</f>
        <v>745</v>
      </c>
      <c r="K27" s="186">
        <v>300</v>
      </c>
      <c r="L27" s="77"/>
      <c r="M27" s="185">
        <f>K27/J27</f>
        <v>0.40268456375838924</v>
      </c>
    </row>
    <row r="28" spans="1:13" x14ac:dyDescent="0.25">
      <c r="A28" s="131" t="s">
        <v>327</v>
      </c>
      <c r="B28" s="8"/>
      <c r="C28" s="8"/>
      <c r="D28" s="9"/>
      <c r="E28" s="11"/>
      <c r="F28" s="11"/>
      <c r="G28" s="11"/>
      <c r="H28" s="13"/>
      <c r="I28" s="68"/>
      <c r="J28" s="64"/>
      <c r="K28" s="186"/>
      <c r="L28" s="77"/>
      <c r="M28" s="185"/>
    </row>
    <row r="29" spans="1:13" ht="15.75" thickBot="1" x14ac:dyDescent="0.3">
      <c r="A29" s="196" t="s">
        <v>326</v>
      </c>
      <c r="B29" s="171"/>
      <c r="C29" s="171"/>
      <c r="D29" s="195"/>
      <c r="E29" s="194"/>
      <c r="F29" s="11"/>
      <c r="G29" s="11"/>
      <c r="H29" s="13"/>
      <c r="I29" s="70"/>
      <c r="J29" s="73"/>
      <c r="K29" s="183"/>
      <c r="L29" s="78"/>
      <c r="M29" s="182"/>
    </row>
    <row r="30" spans="1:13" ht="15.75" thickTop="1" x14ac:dyDescent="0.25">
      <c r="A30" s="131" t="s">
        <v>325</v>
      </c>
      <c r="B30" s="8">
        <v>461</v>
      </c>
      <c r="C30" s="8" t="s">
        <v>324</v>
      </c>
      <c r="D30" s="9" t="s">
        <v>323</v>
      </c>
      <c r="E30" s="11">
        <v>1</v>
      </c>
      <c r="F30" s="5">
        <v>801</v>
      </c>
      <c r="G30" s="5">
        <f>F30-E30+1</f>
        <v>801</v>
      </c>
      <c r="H30" s="7">
        <f>SUM(F30-E30+1)+(F31-E31+1)</f>
        <v>1571</v>
      </c>
      <c r="I30" s="154">
        <v>68</v>
      </c>
      <c r="J30" s="64">
        <f>I30+G30</f>
        <v>869</v>
      </c>
      <c r="K30" s="192">
        <v>294</v>
      </c>
      <c r="L30" s="150"/>
      <c r="M30" s="185">
        <f>K30/J30</f>
        <v>0.33831990794016109</v>
      </c>
    </row>
    <row r="31" spans="1:13" x14ac:dyDescent="0.25">
      <c r="A31" s="131" t="s">
        <v>322</v>
      </c>
      <c r="B31" s="8">
        <v>462</v>
      </c>
      <c r="C31" s="8"/>
      <c r="D31" s="9"/>
      <c r="E31" s="11">
        <v>802</v>
      </c>
      <c r="F31" s="11">
        <v>1571</v>
      </c>
      <c r="G31" s="11">
        <f>F31-E31+1+F32</f>
        <v>853</v>
      </c>
      <c r="H31" s="13"/>
      <c r="I31" s="68"/>
      <c r="J31" s="64">
        <f>I31+G31</f>
        <v>853</v>
      </c>
      <c r="K31" s="186">
        <v>182</v>
      </c>
      <c r="L31" s="77"/>
      <c r="M31" s="185">
        <f>K31/J31</f>
        <v>0.21336459554513482</v>
      </c>
    </row>
    <row r="32" spans="1:13" x14ac:dyDescent="0.25">
      <c r="A32" s="131" t="s">
        <v>321</v>
      </c>
      <c r="B32" s="115" t="s">
        <v>15</v>
      </c>
      <c r="C32" s="8" t="s">
        <v>319</v>
      </c>
      <c r="D32" s="9" t="s">
        <v>318</v>
      </c>
      <c r="E32" s="11">
        <v>1</v>
      </c>
      <c r="F32" s="11">
        <v>83</v>
      </c>
      <c r="G32" s="11"/>
      <c r="H32" s="13"/>
      <c r="I32" s="68"/>
      <c r="J32" s="64"/>
      <c r="K32" s="192"/>
      <c r="L32" s="150"/>
      <c r="M32" s="193"/>
    </row>
    <row r="33" spans="1:13" x14ac:dyDescent="0.25">
      <c r="A33" s="131" t="s">
        <v>320</v>
      </c>
      <c r="B33" s="8">
        <v>463</v>
      </c>
      <c r="C33" s="8" t="s">
        <v>319</v>
      </c>
      <c r="D33" s="9" t="s">
        <v>318</v>
      </c>
      <c r="E33" s="11">
        <v>84</v>
      </c>
      <c r="F33" s="11">
        <v>817</v>
      </c>
      <c r="G33" s="11">
        <f>F33-E33+1+F34</f>
        <v>873</v>
      </c>
      <c r="H33" s="17">
        <f>SUM(F32-E32+1)+(F33-E33+1)</f>
        <v>817</v>
      </c>
      <c r="I33" s="69">
        <v>27</v>
      </c>
      <c r="J33" s="64">
        <f>I33+G33</f>
        <v>900</v>
      </c>
      <c r="K33" s="186">
        <v>268</v>
      </c>
      <c r="L33" s="77"/>
      <c r="M33" s="185">
        <f>K33/J33</f>
        <v>0.29777777777777775</v>
      </c>
    </row>
    <row r="34" spans="1:13" x14ac:dyDescent="0.25">
      <c r="A34" s="131"/>
      <c r="B34" s="115" t="s">
        <v>15</v>
      </c>
      <c r="C34" s="8" t="s">
        <v>317</v>
      </c>
      <c r="D34" s="28" t="s">
        <v>316</v>
      </c>
      <c r="E34" s="11">
        <v>1</v>
      </c>
      <c r="F34" s="11">
        <v>139</v>
      </c>
      <c r="G34" s="11"/>
      <c r="H34" s="17">
        <f>(F34-E34+1)+(F35-E35+1)+(F36-E36+1)</f>
        <v>1681</v>
      </c>
      <c r="I34" s="68">
        <v>46</v>
      </c>
      <c r="J34" s="64"/>
      <c r="K34" s="186"/>
      <c r="L34" s="77"/>
      <c r="M34" s="185"/>
    </row>
    <row r="35" spans="1:13" x14ac:dyDescent="0.25">
      <c r="A35" s="131"/>
      <c r="B35" s="8">
        <v>464</v>
      </c>
      <c r="C35" s="8"/>
      <c r="D35" s="28"/>
      <c r="E35" s="11">
        <v>140</v>
      </c>
      <c r="F35" s="11">
        <v>904</v>
      </c>
      <c r="G35" s="11">
        <f>F35-E35+1</f>
        <v>765</v>
      </c>
      <c r="H35" s="17"/>
      <c r="I35" s="68"/>
      <c r="J35" s="64">
        <f>I35+G35</f>
        <v>765</v>
      </c>
      <c r="K35" s="192">
        <v>229</v>
      </c>
      <c r="L35" s="150"/>
      <c r="M35" s="185">
        <f>K35/J35</f>
        <v>0.29934640522875816</v>
      </c>
    </row>
    <row r="36" spans="1:13" x14ac:dyDescent="0.25">
      <c r="A36" s="131"/>
      <c r="B36" s="8">
        <v>465</v>
      </c>
      <c r="C36" s="8"/>
      <c r="D36" s="28"/>
      <c r="E36" s="11">
        <v>905</v>
      </c>
      <c r="F36" s="11">
        <v>1681</v>
      </c>
      <c r="G36" s="11">
        <f>F36-E36+1</f>
        <v>777</v>
      </c>
      <c r="H36" s="17"/>
      <c r="I36" s="69"/>
      <c r="J36" s="64">
        <f>I36+G36</f>
        <v>777</v>
      </c>
      <c r="K36" s="186">
        <v>270</v>
      </c>
      <c r="L36" s="77"/>
      <c r="M36" s="185">
        <f>K36/J36</f>
        <v>0.34749034749034752</v>
      </c>
    </row>
    <row r="37" spans="1:13" ht="15.75" thickBot="1" x14ac:dyDescent="0.3">
      <c r="A37" s="137"/>
      <c r="B37" s="29"/>
      <c r="C37" s="29"/>
      <c r="D37" s="96"/>
      <c r="E37" s="33"/>
      <c r="F37" s="33"/>
      <c r="G37" s="146"/>
      <c r="H37" s="18"/>
      <c r="I37" s="70"/>
      <c r="J37" s="73"/>
      <c r="K37" s="183"/>
      <c r="L37" s="78"/>
      <c r="M37" s="182"/>
    </row>
    <row r="38" spans="1:13" ht="15.75" thickTop="1" x14ac:dyDescent="0.25">
      <c r="A38" s="132" t="s">
        <v>315</v>
      </c>
      <c r="B38" s="8">
        <v>466</v>
      </c>
      <c r="C38" s="8" t="s">
        <v>314</v>
      </c>
      <c r="D38" s="9" t="s">
        <v>313</v>
      </c>
      <c r="E38" s="11">
        <v>1</v>
      </c>
      <c r="F38" s="11">
        <v>629</v>
      </c>
      <c r="G38" s="5">
        <f>F38-E38+1</f>
        <v>629</v>
      </c>
      <c r="H38" s="7">
        <f>SUM(F38-E38+1)+(F39-E39+1)+(F40-E40+1)</f>
        <v>2146</v>
      </c>
      <c r="I38" s="67">
        <v>131</v>
      </c>
      <c r="J38" s="72">
        <f>I38+G38</f>
        <v>760</v>
      </c>
      <c r="K38" s="188">
        <v>241</v>
      </c>
      <c r="L38" s="76"/>
      <c r="M38" s="187">
        <f>K38/J38</f>
        <v>0.31710526315789472</v>
      </c>
    </row>
    <row r="39" spans="1:13" x14ac:dyDescent="0.25">
      <c r="A39" s="131" t="s">
        <v>312</v>
      </c>
      <c r="B39" s="8">
        <v>467</v>
      </c>
      <c r="C39" s="8"/>
      <c r="D39" s="9"/>
      <c r="E39" s="11">
        <v>630</v>
      </c>
      <c r="F39" s="11">
        <v>1364</v>
      </c>
      <c r="G39" s="11">
        <f>F39-E39+1</f>
        <v>735</v>
      </c>
      <c r="H39" s="13"/>
      <c r="I39" s="68"/>
      <c r="J39" s="64">
        <f>I39+G39</f>
        <v>735</v>
      </c>
      <c r="K39" s="186">
        <v>200</v>
      </c>
      <c r="L39" s="77"/>
      <c r="M39" s="185">
        <f>K39/J39</f>
        <v>0.27210884353741499</v>
      </c>
    </row>
    <row r="40" spans="1:13" x14ac:dyDescent="0.25">
      <c r="A40" s="131" t="s">
        <v>306</v>
      </c>
      <c r="B40" s="8">
        <v>468</v>
      </c>
      <c r="C40" s="8"/>
      <c r="D40" s="9"/>
      <c r="E40" s="11">
        <v>1365</v>
      </c>
      <c r="F40" s="11">
        <v>2146</v>
      </c>
      <c r="G40" s="11">
        <f>F40-E40+1</f>
        <v>782</v>
      </c>
      <c r="H40" s="13"/>
      <c r="I40" s="68"/>
      <c r="J40" s="64">
        <f>I40+G40</f>
        <v>782</v>
      </c>
      <c r="K40" s="186">
        <v>202</v>
      </c>
      <c r="L40" s="77"/>
      <c r="M40" s="185">
        <f>K40/J40</f>
        <v>0.25831202046035806</v>
      </c>
    </row>
    <row r="41" spans="1:13" x14ac:dyDescent="0.25">
      <c r="A41" s="131" t="s">
        <v>311</v>
      </c>
      <c r="B41" s="8"/>
      <c r="C41" s="8"/>
      <c r="D41" s="9"/>
      <c r="E41" s="11"/>
      <c r="F41" s="12"/>
      <c r="G41" s="160"/>
      <c r="H41" s="189"/>
      <c r="I41" s="68"/>
      <c r="J41" s="64"/>
      <c r="K41" s="191"/>
      <c r="L41" s="79"/>
      <c r="M41" s="190"/>
    </row>
    <row r="42" spans="1:13" ht="15.75" thickBot="1" x14ac:dyDescent="0.3">
      <c r="A42" s="137"/>
      <c r="B42" s="29"/>
      <c r="C42" s="29"/>
      <c r="D42" s="24"/>
      <c r="E42" s="33"/>
      <c r="F42" s="34"/>
      <c r="G42" s="146"/>
      <c r="H42" s="189"/>
      <c r="I42" s="70"/>
      <c r="J42" s="73"/>
      <c r="K42" s="183"/>
      <c r="L42" s="78"/>
      <c r="M42" s="182"/>
    </row>
    <row r="43" spans="1:13" ht="15.75" thickTop="1" x14ac:dyDescent="0.25">
      <c r="A43" s="131" t="s">
        <v>310</v>
      </c>
      <c r="B43" s="8">
        <v>469</v>
      </c>
      <c r="C43" s="8" t="s">
        <v>309</v>
      </c>
      <c r="D43" s="9" t="s">
        <v>308</v>
      </c>
      <c r="E43" s="11">
        <v>1</v>
      </c>
      <c r="F43" s="11">
        <v>600</v>
      </c>
      <c r="G43" s="5">
        <f>F43-E43+1</f>
        <v>600</v>
      </c>
      <c r="H43" s="7">
        <f>SUM(F43-E43+1)+(F44-E44+1)+(F45-E45+1)+(F46-E46+1)</f>
        <v>2665</v>
      </c>
      <c r="I43" s="67">
        <v>93</v>
      </c>
      <c r="J43" s="72">
        <f>I43+G43</f>
        <v>693</v>
      </c>
      <c r="K43" s="188">
        <v>251</v>
      </c>
      <c r="L43" s="76"/>
      <c r="M43" s="187">
        <f>K43/J43</f>
        <v>0.36219336219336218</v>
      </c>
    </row>
    <row r="44" spans="1:13" x14ac:dyDescent="0.25">
      <c r="A44" s="131" t="s">
        <v>307</v>
      </c>
      <c r="B44" s="8">
        <v>470</v>
      </c>
      <c r="C44" s="8"/>
      <c r="D44" s="9"/>
      <c r="E44" s="11">
        <v>601</v>
      </c>
      <c r="F44" s="11">
        <v>1246</v>
      </c>
      <c r="G44" s="11">
        <f>F44-E44+1</f>
        <v>646</v>
      </c>
      <c r="H44" s="13"/>
      <c r="I44" s="68"/>
      <c r="J44" s="64">
        <f>I44+G44</f>
        <v>646</v>
      </c>
      <c r="K44" s="186">
        <v>247</v>
      </c>
      <c r="L44" s="77"/>
      <c r="M44" s="185">
        <f>K44/J44</f>
        <v>0.38235294117647056</v>
      </c>
    </row>
    <row r="45" spans="1:13" x14ac:dyDescent="0.25">
      <c r="A45" s="131" t="s">
        <v>306</v>
      </c>
      <c r="B45" s="8">
        <v>471</v>
      </c>
      <c r="C45" s="8"/>
      <c r="D45" s="9"/>
      <c r="E45" s="11">
        <v>1247</v>
      </c>
      <c r="F45" s="11">
        <v>1902</v>
      </c>
      <c r="G45" s="11">
        <f>F45-E45+1</f>
        <v>656</v>
      </c>
      <c r="H45" s="13"/>
      <c r="I45" s="68"/>
      <c r="J45" s="64">
        <f>I45+G45</f>
        <v>656</v>
      </c>
      <c r="K45" s="186">
        <v>186</v>
      </c>
      <c r="L45" s="77"/>
      <c r="M45" s="185">
        <f>K45/J45</f>
        <v>0.28353658536585363</v>
      </c>
    </row>
    <row r="46" spans="1:13" x14ac:dyDescent="0.25">
      <c r="A46" s="131" t="s">
        <v>305</v>
      </c>
      <c r="B46" s="8">
        <v>472</v>
      </c>
      <c r="C46" s="8"/>
      <c r="D46" s="9"/>
      <c r="E46" s="11">
        <v>1903</v>
      </c>
      <c r="F46" s="11">
        <v>2665</v>
      </c>
      <c r="G46" s="11">
        <f>F46-E46+1</f>
        <v>763</v>
      </c>
      <c r="H46" s="17"/>
      <c r="I46" s="68"/>
      <c r="J46" s="64">
        <f>I46+G46</f>
        <v>763</v>
      </c>
      <c r="K46" s="186">
        <v>192</v>
      </c>
      <c r="L46" s="77"/>
      <c r="M46" s="185">
        <f>K46/J46</f>
        <v>0.25163826998689381</v>
      </c>
    </row>
    <row r="47" spans="1:13" ht="15.75" thickBot="1" x14ac:dyDescent="0.3">
      <c r="A47" s="137"/>
      <c r="B47" s="29"/>
      <c r="C47" s="29"/>
      <c r="D47" s="24"/>
      <c r="E47" s="29"/>
      <c r="F47" s="96"/>
      <c r="G47" s="161"/>
      <c r="H47" s="184"/>
      <c r="I47" s="70"/>
      <c r="J47" s="73"/>
      <c r="K47" s="183"/>
      <c r="L47" s="78"/>
      <c r="M47" s="182"/>
    </row>
    <row r="48" spans="1:13" ht="15.75" thickTop="1" x14ac:dyDescent="0.25">
      <c r="B48" s="63"/>
      <c r="G48" s="89"/>
      <c r="J48" s="64"/>
      <c r="M48" s="66"/>
    </row>
    <row r="49" spans="1:13" x14ac:dyDescent="0.25">
      <c r="A49" s="9" t="s">
        <v>213</v>
      </c>
      <c r="B49" s="63" t="s">
        <v>304</v>
      </c>
      <c r="C49" s="9" t="s">
        <v>109</v>
      </c>
      <c r="G49" s="9">
        <f>SUM(G3:G48)</f>
        <v>21736</v>
      </c>
      <c r="H49" s="9">
        <f>SUM(H3:H48)</f>
        <v>21736</v>
      </c>
      <c r="I49" s="64">
        <f>SUM(I3:I47)</f>
        <v>869</v>
      </c>
      <c r="J49" s="64">
        <f>SUM(J3:J47)</f>
        <v>22538</v>
      </c>
      <c r="K49" s="64">
        <f>SUM(K3:K47)</f>
        <v>7396</v>
      </c>
      <c r="L49" s="64">
        <f>SUM(L3:L47)</f>
        <v>0</v>
      </c>
      <c r="M49" s="66"/>
    </row>
    <row r="50" spans="1:13" x14ac:dyDescent="0.25">
      <c r="A50" s="9">
        <v>7</v>
      </c>
      <c r="B50" s="9">
        <v>31</v>
      </c>
      <c r="C50" s="9">
        <v>12</v>
      </c>
      <c r="E50"/>
      <c r="F50"/>
      <c r="J50" s="64"/>
      <c r="M50" s="66"/>
    </row>
    <row r="51" spans="1:13" x14ac:dyDescent="0.25">
      <c r="E51"/>
      <c r="F51"/>
    </row>
  </sheetData>
  <mergeCells count="1">
    <mergeCell ref="A1:M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EE366-7EBF-4FCE-B724-B7FEB82DB9A5}">
  <dimension ref="A1:M56"/>
  <sheetViews>
    <sheetView workbookViewId="0">
      <selection activeCell="F18" sqref="F18"/>
    </sheetView>
  </sheetViews>
  <sheetFormatPr defaultRowHeight="15" x14ac:dyDescent="0.25"/>
  <cols>
    <col min="1" max="1" width="33.42578125" customWidth="1"/>
    <col min="3" max="3" width="17.7109375" customWidth="1"/>
    <col min="4" max="4" width="8" customWidth="1"/>
    <col min="5" max="5" width="8.7109375" style="9" customWidth="1"/>
    <col min="6" max="6" width="9" style="9" customWidth="1"/>
    <col min="7" max="7" width="8.7109375" customWidth="1"/>
    <col min="9" max="9" width="12.140625" customWidth="1"/>
    <col min="10" max="10" width="9.140625" style="64"/>
    <col min="11" max="11" width="9.5703125" customWidth="1"/>
    <col min="13" max="13" width="10.140625" style="66" customWidth="1"/>
    <col min="244" max="244" width="33.42578125" customWidth="1"/>
    <col min="246" max="246" width="17.7109375" bestFit="1" customWidth="1"/>
    <col min="247" max="247" width="7.140625" bestFit="1" customWidth="1"/>
    <col min="248" max="248" width="12" customWidth="1"/>
    <col min="249" max="249" width="9.140625" customWidth="1"/>
    <col min="500" max="500" width="33.42578125" customWidth="1"/>
    <col min="502" max="502" width="17.7109375" bestFit="1" customWidth="1"/>
    <col min="503" max="503" width="7.140625" bestFit="1" customWidth="1"/>
    <col min="504" max="504" width="12" customWidth="1"/>
    <col min="505" max="505" width="9.140625" customWidth="1"/>
    <col min="756" max="756" width="33.42578125" customWidth="1"/>
    <col min="758" max="758" width="17.7109375" bestFit="1" customWidth="1"/>
    <col min="759" max="759" width="7.140625" bestFit="1" customWidth="1"/>
    <col min="760" max="760" width="12" customWidth="1"/>
    <col min="761" max="761" width="9.140625" customWidth="1"/>
    <col min="1012" max="1012" width="33.42578125" customWidth="1"/>
    <col min="1014" max="1014" width="17.7109375" bestFit="1" customWidth="1"/>
    <col min="1015" max="1015" width="7.140625" bestFit="1" customWidth="1"/>
    <col min="1016" max="1016" width="12" customWidth="1"/>
    <col min="1017" max="1017" width="9.140625" customWidth="1"/>
    <col min="1268" max="1268" width="33.42578125" customWidth="1"/>
    <col min="1270" max="1270" width="17.7109375" bestFit="1" customWidth="1"/>
    <col min="1271" max="1271" width="7.140625" bestFit="1" customWidth="1"/>
    <col min="1272" max="1272" width="12" customWidth="1"/>
    <col min="1273" max="1273" width="9.140625" customWidth="1"/>
    <col min="1524" max="1524" width="33.42578125" customWidth="1"/>
    <col min="1526" max="1526" width="17.7109375" bestFit="1" customWidth="1"/>
    <col min="1527" max="1527" width="7.140625" bestFit="1" customWidth="1"/>
    <col min="1528" max="1528" width="12" customWidth="1"/>
    <col min="1529" max="1529" width="9.140625" customWidth="1"/>
    <col min="1780" max="1780" width="33.42578125" customWidth="1"/>
    <col min="1782" max="1782" width="17.7109375" bestFit="1" customWidth="1"/>
    <col min="1783" max="1783" width="7.140625" bestFit="1" customWidth="1"/>
    <col min="1784" max="1784" width="12" customWidth="1"/>
    <col min="1785" max="1785" width="9.140625" customWidth="1"/>
    <col min="2036" max="2036" width="33.42578125" customWidth="1"/>
    <col min="2038" max="2038" width="17.7109375" bestFit="1" customWidth="1"/>
    <col min="2039" max="2039" width="7.140625" bestFit="1" customWidth="1"/>
    <col min="2040" max="2040" width="12" customWidth="1"/>
    <col min="2041" max="2041" width="9.140625" customWidth="1"/>
    <col min="2292" max="2292" width="33.42578125" customWidth="1"/>
    <col min="2294" max="2294" width="17.7109375" bestFit="1" customWidth="1"/>
    <col min="2295" max="2295" width="7.140625" bestFit="1" customWidth="1"/>
    <col min="2296" max="2296" width="12" customWidth="1"/>
    <col min="2297" max="2297" width="9.140625" customWidth="1"/>
    <col min="2548" max="2548" width="33.42578125" customWidth="1"/>
    <col min="2550" max="2550" width="17.7109375" bestFit="1" customWidth="1"/>
    <col min="2551" max="2551" width="7.140625" bestFit="1" customWidth="1"/>
    <col min="2552" max="2552" width="12" customWidth="1"/>
    <col min="2553" max="2553" width="9.140625" customWidth="1"/>
    <col min="2804" max="2804" width="33.42578125" customWidth="1"/>
    <col min="2806" max="2806" width="17.7109375" bestFit="1" customWidth="1"/>
    <col min="2807" max="2807" width="7.140625" bestFit="1" customWidth="1"/>
    <col min="2808" max="2808" width="12" customWidth="1"/>
    <col min="2809" max="2809" width="9.140625" customWidth="1"/>
    <col min="3060" max="3060" width="33.42578125" customWidth="1"/>
    <col min="3062" max="3062" width="17.7109375" bestFit="1" customWidth="1"/>
    <col min="3063" max="3063" width="7.140625" bestFit="1" customWidth="1"/>
    <col min="3064" max="3064" width="12" customWidth="1"/>
    <col min="3065" max="3065" width="9.140625" customWidth="1"/>
    <col min="3316" max="3316" width="33.42578125" customWidth="1"/>
    <col min="3318" max="3318" width="17.7109375" bestFit="1" customWidth="1"/>
    <col min="3319" max="3319" width="7.140625" bestFit="1" customWidth="1"/>
    <col min="3320" max="3320" width="12" customWidth="1"/>
    <col min="3321" max="3321" width="9.140625" customWidth="1"/>
    <col min="3572" max="3572" width="33.42578125" customWidth="1"/>
    <col min="3574" max="3574" width="17.7109375" bestFit="1" customWidth="1"/>
    <col min="3575" max="3575" width="7.140625" bestFit="1" customWidth="1"/>
    <col min="3576" max="3576" width="12" customWidth="1"/>
    <col min="3577" max="3577" width="9.140625" customWidth="1"/>
    <col min="3828" max="3828" width="33.42578125" customWidth="1"/>
    <col min="3830" max="3830" width="17.7109375" bestFit="1" customWidth="1"/>
    <col min="3831" max="3831" width="7.140625" bestFit="1" customWidth="1"/>
    <col min="3832" max="3832" width="12" customWidth="1"/>
    <col min="3833" max="3833" width="9.140625" customWidth="1"/>
    <col min="4084" max="4084" width="33.42578125" customWidth="1"/>
    <col min="4086" max="4086" width="17.7109375" bestFit="1" customWidth="1"/>
    <col min="4087" max="4087" width="7.140625" bestFit="1" customWidth="1"/>
    <col min="4088" max="4088" width="12" customWidth="1"/>
    <col min="4089" max="4089" width="9.140625" customWidth="1"/>
    <col min="4340" max="4340" width="33.42578125" customWidth="1"/>
    <col min="4342" max="4342" width="17.7109375" bestFit="1" customWidth="1"/>
    <col min="4343" max="4343" width="7.140625" bestFit="1" customWidth="1"/>
    <col min="4344" max="4344" width="12" customWidth="1"/>
    <col min="4345" max="4345" width="9.140625" customWidth="1"/>
    <col min="4596" max="4596" width="33.42578125" customWidth="1"/>
    <col min="4598" max="4598" width="17.7109375" bestFit="1" customWidth="1"/>
    <col min="4599" max="4599" width="7.140625" bestFit="1" customWidth="1"/>
    <col min="4600" max="4600" width="12" customWidth="1"/>
    <col min="4601" max="4601" width="9.140625" customWidth="1"/>
    <col min="4852" max="4852" width="33.42578125" customWidth="1"/>
    <col min="4854" max="4854" width="17.7109375" bestFit="1" customWidth="1"/>
    <col min="4855" max="4855" width="7.140625" bestFit="1" customWidth="1"/>
    <col min="4856" max="4856" width="12" customWidth="1"/>
    <col min="4857" max="4857" width="9.140625" customWidth="1"/>
    <col min="5108" max="5108" width="33.42578125" customWidth="1"/>
    <col min="5110" max="5110" width="17.7109375" bestFit="1" customWidth="1"/>
    <col min="5111" max="5111" width="7.140625" bestFit="1" customWidth="1"/>
    <col min="5112" max="5112" width="12" customWidth="1"/>
    <col min="5113" max="5113" width="9.140625" customWidth="1"/>
    <col min="5364" max="5364" width="33.42578125" customWidth="1"/>
    <col min="5366" max="5366" width="17.7109375" bestFit="1" customWidth="1"/>
    <col min="5367" max="5367" width="7.140625" bestFit="1" customWidth="1"/>
    <col min="5368" max="5368" width="12" customWidth="1"/>
    <col min="5369" max="5369" width="9.140625" customWidth="1"/>
    <col min="5620" max="5620" width="33.42578125" customWidth="1"/>
    <col min="5622" max="5622" width="17.7109375" bestFit="1" customWidth="1"/>
    <col min="5623" max="5623" width="7.140625" bestFit="1" customWidth="1"/>
    <col min="5624" max="5624" width="12" customWidth="1"/>
    <col min="5625" max="5625" width="9.140625" customWidth="1"/>
    <col min="5876" max="5876" width="33.42578125" customWidth="1"/>
    <col min="5878" max="5878" width="17.7109375" bestFit="1" customWidth="1"/>
    <col min="5879" max="5879" width="7.140625" bestFit="1" customWidth="1"/>
    <col min="5880" max="5880" width="12" customWidth="1"/>
    <col min="5881" max="5881" width="9.140625" customWidth="1"/>
    <col min="6132" max="6132" width="33.42578125" customWidth="1"/>
    <col min="6134" max="6134" width="17.7109375" bestFit="1" customWidth="1"/>
    <col min="6135" max="6135" width="7.140625" bestFit="1" customWidth="1"/>
    <col min="6136" max="6136" width="12" customWidth="1"/>
    <col min="6137" max="6137" width="9.140625" customWidth="1"/>
    <col min="6388" max="6388" width="33.42578125" customWidth="1"/>
    <col min="6390" max="6390" width="17.7109375" bestFit="1" customWidth="1"/>
    <col min="6391" max="6391" width="7.140625" bestFit="1" customWidth="1"/>
    <col min="6392" max="6392" width="12" customWidth="1"/>
    <col min="6393" max="6393" width="9.140625" customWidth="1"/>
    <col min="6644" max="6644" width="33.42578125" customWidth="1"/>
    <col min="6646" max="6646" width="17.7109375" bestFit="1" customWidth="1"/>
    <col min="6647" max="6647" width="7.140625" bestFit="1" customWidth="1"/>
    <col min="6648" max="6648" width="12" customWidth="1"/>
    <col min="6649" max="6649" width="9.140625" customWidth="1"/>
    <col min="6900" max="6900" width="33.42578125" customWidth="1"/>
    <col min="6902" max="6902" width="17.7109375" bestFit="1" customWidth="1"/>
    <col min="6903" max="6903" width="7.140625" bestFit="1" customWidth="1"/>
    <col min="6904" max="6904" width="12" customWidth="1"/>
    <col min="6905" max="6905" width="9.140625" customWidth="1"/>
    <col min="7156" max="7156" width="33.42578125" customWidth="1"/>
    <col min="7158" max="7158" width="17.7109375" bestFit="1" customWidth="1"/>
    <col min="7159" max="7159" width="7.140625" bestFit="1" customWidth="1"/>
    <col min="7160" max="7160" width="12" customWidth="1"/>
    <col min="7161" max="7161" width="9.140625" customWidth="1"/>
    <col min="7412" max="7412" width="33.42578125" customWidth="1"/>
    <col min="7414" max="7414" width="17.7109375" bestFit="1" customWidth="1"/>
    <col min="7415" max="7415" width="7.140625" bestFit="1" customWidth="1"/>
    <col min="7416" max="7416" width="12" customWidth="1"/>
    <col min="7417" max="7417" width="9.140625" customWidth="1"/>
    <col min="7668" max="7668" width="33.42578125" customWidth="1"/>
    <col min="7670" max="7670" width="17.7109375" bestFit="1" customWidth="1"/>
    <col min="7671" max="7671" width="7.140625" bestFit="1" customWidth="1"/>
    <col min="7672" max="7672" width="12" customWidth="1"/>
    <col min="7673" max="7673" width="9.140625" customWidth="1"/>
    <col min="7924" max="7924" width="33.42578125" customWidth="1"/>
    <col min="7926" max="7926" width="17.7109375" bestFit="1" customWidth="1"/>
    <col min="7927" max="7927" width="7.140625" bestFit="1" customWidth="1"/>
    <col min="7928" max="7928" width="12" customWidth="1"/>
    <col min="7929" max="7929" width="9.140625" customWidth="1"/>
    <col min="8180" max="8180" width="33.42578125" customWidth="1"/>
    <col min="8182" max="8182" width="17.7109375" bestFit="1" customWidth="1"/>
    <col min="8183" max="8183" width="7.140625" bestFit="1" customWidth="1"/>
    <col min="8184" max="8184" width="12" customWidth="1"/>
    <col min="8185" max="8185" width="9.140625" customWidth="1"/>
    <col min="8436" max="8436" width="33.42578125" customWidth="1"/>
    <col min="8438" max="8438" width="17.7109375" bestFit="1" customWidth="1"/>
    <col min="8439" max="8439" width="7.140625" bestFit="1" customWidth="1"/>
    <col min="8440" max="8440" width="12" customWidth="1"/>
    <col min="8441" max="8441" width="9.140625" customWidth="1"/>
    <col min="8692" max="8692" width="33.42578125" customWidth="1"/>
    <col min="8694" max="8694" width="17.7109375" bestFit="1" customWidth="1"/>
    <col min="8695" max="8695" width="7.140625" bestFit="1" customWidth="1"/>
    <col min="8696" max="8696" width="12" customWidth="1"/>
    <col min="8697" max="8697" width="9.140625" customWidth="1"/>
    <col min="8948" max="8948" width="33.42578125" customWidth="1"/>
    <col min="8950" max="8950" width="17.7109375" bestFit="1" customWidth="1"/>
    <col min="8951" max="8951" width="7.140625" bestFit="1" customWidth="1"/>
    <col min="8952" max="8952" width="12" customWidth="1"/>
    <col min="8953" max="8953" width="9.140625" customWidth="1"/>
    <col min="9204" max="9204" width="33.42578125" customWidth="1"/>
    <col min="9206" max="9206" width="17.7109375" bestFit="1" customWidth="1"/>
    <col min="9207" max="9207" width="7.140625" bestFit="1" customWidth="1"/>
    <col min="9208" max="9208" width="12" customWidth="1"/>
    <col min="9209" max="9209" width="9.140625" customWidth="1"/>
    <col min="9460" max="9460" width="33.42578125" customWidth="1"/>
    <col min="9462" max="9462" width="17.7109375" bestFit="1" customWidth="1"/>
    <col min="9463" max="9463" width="7.140625" bestFit="1" customWidth="1"/>
    <col min="9464" max="9464" width="12" customWidth="1"/>
    <col min="9465" max="9465" width="9.140625" customWidth="1"/>
    <col min="9716" max="9716" width="33.42578125" customWidth="1"/>
    <col min="9718" max="9718" width="17.7109375" bestFit="1" customWidth="1"/>
    <col min="9719" max="9719" width="7.140625" bestFit="1" customWidth="1"/>
    <col min="9720" max="9720" width="12" customWidth="1"/>
    <col min="9721" max="9721" width="9.140625" customWidth="1"/>
    <col min="9972" max="9972" width="33.42578125" customWidth="1"/>
    <col min="9974" max="9974" width="17.7109375" bestFit="1" customWidth="1"/>
    <col min="9975" max="9975" width="7.140625" bestFit="1" customWidth="1"/>
    <col min="9976" max="9976" width="12" customWidth="1"/>
    <col min="9977" max="9977" width="9.140625" customWidth="1"/>
    <col min="10228" max="10228" width="33.42578125" customWidth="1"/>
    <col min="10230" max="10230" width="17.7109375" bestFit="1" customWidth="1"/>
    <col min="10231" max="10231" width="7.140625" bestFit="1" customWidth="1"/>
    <col min="10232" max="10232" width="12" customWidth="1"/>
    <col min="10233" max="10233" width="9.140625" customWidth="1"/>
    <col min="10484" max="10484" width="33.42578125" customWidth="1"/>
    <col min="10486" max="10486" width="17.7109375" bestFit="1" customWidth="1"/>
    <col min="10487" max="10487" width="7.140625" bestFit="1" customWidth="1"/>
    <col min="10488" max="10488" width="12" customWidth="1"/>
    <col min="10489" max="10489" width="9.140625" customWidth="1"/>
    <col min="10740" max="10740" width="33.42578125" customWidth="1"/>
    <col min="10742" max="10742" width="17.7109375" bestFit="1" customWidth="1"/>
    <col min="10743" max="10743" width="7.140625" bestFit="1" customWidth="1"/>
    <col min="10744" max="10744" width="12" customWidth="1"/>
    <col min="10745" max="10745" width="9.140625" customWidth="1"/>
    <col min="10996" max="10996" width="33.42578125" customWidth="1"/>
    <col min="10998" max="10998" width="17.7109375" bestFit="1" customWidth="1"/>
    <col min="10999" max="10999" width="7.140625" bestFit="1" customWidth="1"/>
    <col min="11000" max="11000" width="12" customWidth="1"/>
    <col min="11001" max="11001" width="9.140625" customWidth="1"/>
    <col min="11252" max="11252" width="33.42578125" customWidth="1"/>
    <col min="11254" max="11254" width="17.7109375" bestFit="1" customWidth="1"/>
    <col min="11255" max="11255" width="7.140625" bestFit="1" customWidth="1"/>
    <col min="11256" max="11256" width="12" customWidth="1"/>
    <col min="11257" max="11257" width="9.140625" customWidth="1"/>
    <col min="11508" max="11508" width="33.42578125" customWidth="1"/>
    <col min="11510" max="11510" width="17.7109375" bestFit="1" customWidth="1"/>
    <col min="11511" max="11511" width="7.140625" bestFit="1" customWidth="1"/>
    <col min="11512" max="11512" width="12" customWidth="1"/>
    <col min="11513" max="11513" width="9.140625" customWidth="1"/>
    <col min="11764" max="11764" width="33.42578125" customWidth="1"/>
    <col min="11766" max="11766" width="17.7109375" bestFit="1" customWidth="1"/>
    <col min="11767" max="11767" width="7.140625" bestFit="1" customWidth="1"/>
    <col min="11768" max="11768" width="12" customWidth="1"/>
    <col min="11769" max="11769" width="9.140625" customWidth="1"/>
    <col min="12020" max="12020" width="33.42578125" customWidth="1"/>
    <col min="12022" max="12022" width="17.7109375" bestFit="1" customWidth="1"/>
    <col min="12023" max="12023" width="7.140625" bestFit="1" customWidth="1"/>
    <col min="12024" max="12024" width="12" customWidth="1"/>
    <col min="12025" max="12025" width="9.140625" customWidth="1"/>
    <col min="12276" max="12276" width="33.42578125" customWidth="1"/>
    <col min="12278" max="12278" width="17.7109375" bestFit="1" customWidth="1"/>
    <col min="12279" max="12279" width="7.140625" bestFit="1" customWidth="1"/>
    <col min="12280" max="12280" width="12" customWidth="1"/>
    <col min="12281" max="12281" width="9.140625" customWidth="1"/>
    <col min="12532" max="12532" width="33.42578125" customWidth="1"/>
    <col min="12534" max="12534" width="17.7109375" bestFit="1" customWidth="1"/>
    <col min="12535" max="12535" width="7.140625" bestFit="1" customWidth="1"/>
    <col min="12536" max="12536" width="12" customWidth="1"/>
    <col min="12537" max="12537" width="9.140625" customWidth="1"/>
    <col min="12788" max="12788" width="33.42578125" customWidth="1"/>
    <col min="12790" max="12790" width="17.7109375" bestFit="1" customWidth="1"/>
    <col min="12791" max="12791" width="7.140625" bestFit="1" customWidth="1"/>
    <col min="12792" max="12792" width="12" customWidth="1"/>
    <col min="12793" max="12793" width="9.140625" customWidth="1"/>
    <col min="13044" max="13044" width="33.42578125" customWidth="1"/>
    <col min="13046" max="13046" width="17.7109375" bestFit="1" customWidth="1"/>
    <col min="13047" max="13047" width="7.140625" bestFit="1" customWidth="1"/>
    <col min="13048" max="13048" width="12" customWidth="1"/>
    <col min="13049" max="13049" width="9.140625" customWidth="1"/>
    <col min="13300" max="13300" width="33.42578125" customWidth="1"/>
    <col min="13302" max="13302" width="17.7109375" bestFit="1" customWidth="1"/>
    <col min="13303" max="13303" width="7.140625" bestFit="1" customWidth="1"/>
    <col min="13304" max="13304" width="12" customWidth="1"/>
    <col min="13305" max="13305" width="9.140625" customWidth="1"/>
    <col min="13556" max="13556" width="33.42578125" customWidth="1"/>
    <col min="13558" max="13558" width="17.7109375" bestFit="1" customWidth="1"/>
    <col min="13559" max="13559" width="7.140625" bestFit="1" customWidth="1"/>
    <col min="13560" max="13560" width="12" customWidth="1"/>
    <col min="13561" max="13561" width="9.140625" customWidth="1"/>
    <col min="13812" max="13812" width="33.42578125" customWidth="1"/>
    <col min="13814" max="13814" width="17.7109375" bestFit="1" customWidth="1"/>
    <col min="13815" max="13815" width="7.140625" bestFit="1" customWidth="1"/>
    <col min="13816" max="13816" width="12" customWidth="1"/>
    <col min="13817" max="13817" width="9.140625" customWidth="1"/>
    <col min="14068" max="14068" width="33.42578125" customWidth="1"/>
    <col min="14070" max="14070" width="17.7109375" bestFit="1" customWidth="1"/>
    <col min="14071" max="14071" width="7.140625" bestFit="1" customWidth="1"/>
    <col min="14072" max="14072" width="12" customWidth="1"/>
    <col min="14073" max="14073" width="9.140625" customWidth="1"/>
    <col min="14324" max="14324" width="33.42578125" customWidth="1"/>
    <col min="14326" max="14326" width="17.7109375" bestFit="1" customWidth="1"/>
    <col min="14327" max="14327" width="7.140625" bestFit="1" customWidth="1"/>
    <col min="14328" max="14328" width="12" customWidth="1"/>
    <col min="14329" max="14329" width="9.140625" customWidth="1"/>
    <col min="14580" max="14580" width="33.42578125" customWidth="1"/>
    <col min="14582" max="14582" width="17.7109375" bestFit="1" customWidth="1"/>
    <col min="14583" max="14583" width="7.140625" bestFit="1" customWidth="1"/>
    <col min="14584" max="14584" width="12" customWidth="1"/>
    <col min="14585" max="14585" width="9.140625" customWidth="1"/>
    <col min="14836" max="14836" width="33.42578125" customWidth="1"/>
    <col min="14838" max="14838" width="17.7109375" bestFit="1" customWidth="1"/>
    <col min="14839" max="14839" width="7.140625" bestFit="1" customWidth="1"/>
    <col min="14840" max="14840" width="12" customWidth="1"/>
    <col min="14841" max="14841" width="9.140625" customWidth="1"/>
    <col min="15092" max="15092" width="33.42578125" customWidth="1"/>
    <col min="15094" max="15094" width="17.7109375" bestFit="1" customWidth="1"/>
    <col min="15095" max="15095" width="7.140625" bestFit="1" customWidth="1"/>
    <col min="15096" max="15096" width="12" customWidth="1"/>
    <col min="15097" max="15097" width="9.140625" customWidth="1"/>
    <col min="15348" max="15348" width="33.42578125" customWidth="1"/>
    <col min="15350" max="15350" width="17.7109375" bestFit="1" customWidth="1"/>
    <col min="15351" max="15351" width="7.140625" bestFit="1" customWidth="1"/>
    <col min="15352" max="15352" width="12" customWidth="1"/>
    <col min="15353" max="15353" width="9.140625" customWidth="1"/>
    <col min="15604" max="15604" width="33.42578125" customWidth="1"/>
    <col min="15606" max="15606" width="17.7109375" bestFit="1" customWidth="1"/>
    <col min="15607" max="15607" width="7.140625" bestFit="1" customWidth="1"/>
    <col min="15608" max="15608" width="12" customWidth="1"/>
    <col min="15609" max="15609" width="9.140625" customWidth="1"/>
    <col min="15860" max="15860" width="33.42578125" customWidth="1"/>
    <col min="15862" max="15862" width="17.7109375" bestFit="1" customWidth="1"/>
    <col min="15863" max="15863" width="7.140625" bestFit="1" customWidth="1"/>
    <col min="15864" max="15864" width="12" customWidth="1"/>
    <col min="15865" max="15865" width="9.140625" customWidth="1"/>
    <col min="16116" max="16116" width="33.42578125" customWidth="1"/>
    <col min="16118" max="16118" width="17.7109375" bestFit="1" customWidth="1"/>
    <col min="16119" max="16119" width="7.140625" bestFit="1" customWidth="1"/>
    <col min="16120" max="16120" width="12" customWidth="1"/>
    <col min="16121" max="16121" width="9.140625" customWidth="1"/>
  </cols>
  <sheetData>
    <row r="1" spans="1:13" ht="24.75" customHeight="1" thickBot="1" x14ac:dyDescent="0.4">
      <c r="A1" s="180" t="s">
        <v>652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3" ht="64.5" thickTop="1" thickBot="1" x14ac:dyDescent="0.3">
      <c r="A2" s="139" t="s">
        <v>1</v>
      </c>
      <c r="B2" s="140" t="s">
        <v>2</v>
      </c>
      <c r="C2" s="139" t="s">
        <v>3</v>
      </c>
      <c r="D2" s="139" t="s">
        <v>4</v>
      </c>
      <c r="E2" s="139" t="s">
        <v>5</v>
      </c>
      <c r="F2" s="139" t="s">
        <v>6</v>
      </c>
      <c r="G2" s="139" t="s">
        <v>7</v>
      </c>
      <c r="H2" s="1" t="s">
        <v>8</v>
      </c>
      <c r="I2" s="1" t="s">
        <v>111</v>
      </c>
      <c r="J2" s="1" t="s">
        <v>110</v>
      </c>
      <c r="K2" s="83" t="s">
        <v>112</v>
      </c>
      <c r="L2" s="74" t="s">
        <v>113</v>
      </c>
      <c r="M2" s="84" t="s">
        <v>114</v>
      </c>
    </row>
    <row r="3" spans="1:13" ht="15.75" thickTop="1" x14ac:dyDescent="0.25">
      <c r="A3" s="2" t="s">
        <v>651</v>
      </c>
      <c r="B3" s="2">
        <v>473</v>
      </c>
      <c r="C3" s="2" t="s">
        <v>650</v>
      </c>
      <c r="D3" s="3" t="s">
        <v>649</v>
      </c>
      <c r="E3" s="11">
        <v>1</v>
      </c>
      <c r="F3" s="11">
        <v>703</v>
      </c>
      <c r="G3" s="5">
        <f>F3-E3+1</f>
        <v>703</v>
      </c>
      <c r="H3" s="7">
        <f>SUM(F3-E3+1)+(F4-E4+1)</f>
        <v>1552</v>
      </c>
      <c r="I3" s="273">
        <v>87</v>
      </c>
      <c r="J3" s="64">
        <f>I3+G3</f>
        <v>790</v>
      </c>
      <c r="K3" s="272">
        <v>345</v>
      </c>
      <c r="L3" s="80">
        <v>311</v>
      </c>
      <c r="M3" s="271">
        <f>K3/J3</f>
        <v>0.43670886075949367</v>
      </c>
    </row>
    <row r="4" spans="1:13" x14ac:dyDescent="0.25">
      <c r="A4" s="8" t="s">
        <v>648</v>
      </c>
      <c r="B4" s="8">
        <v>474</v>
      </c>
      <c r="C4" s="8"/>
      <c r="D4" s="9"/>
      <c r="E4" s="11">
        <v>704</v>
      </c>
      <c r="F4" s="11">
        <v>1552</v>
      </c>
      <c r="G4" s="11">
        <f>F4-E4+1</f>
        <v>849</v>
      </c>
      <c r="H4" s="13"/>
      <c r="I4" s="161"/>
      <c r="J4" s="64">
        <f>I4+G4</f>
        <v>849</v>
      </c>
      <c r="K4" s="270">
        <v>283</v>
      </c>
      <c r="L4" s="81">
        <v>273</v>
      </c>
      <c r="M4" s="269">
        <f>K4/J4</f>
        <v>0.33333333333333331</v>
      </c>
    </row>
    <row r="5" spans="1:13" ht="15.75" thickBot="1" x14ac:dyDescent="0.3">
      <c r="A5" s="8" t="s">
        <v>647</v>
      </c>
      <c r="B5" s="8"/>
      <c r="C5" s="8"/>
      <c r="D5" s="9"/>
      <c r="E5" s="11"/>
      <c r="F5" s="12"/>
      <c r="G5" s="160"/>
      <c r="H5" s="189"/>
      <c r="I5" s="18"/>
      <c r="J5" s="73"/>
      <c r="K5" s="268"/>
      <c r="L5" s="82"/>
      <c r="M5" s="269"/>
    </row>
    <row r="6" spans="1:13" ht="15.75" thickTop="1" x14ac:dyDescent="0.25">
      <c r="A6" s="2" t="s">
        <v>646</v>
      </c>
      <c r="B6" s="2">
        <v>475</v>
      </c>
      <c r="C6" s="2" t="s">
        <v>645</v>
      </c>
      <c r="D6" s="3" t="s">
        <v>644</v>
      </c>
      <c r="E6" s="5">
        <v>1</v>
      </c>
      <c r="F6" s="5">
        <v>658</v>
      </c>
      <c r="G6" s="5">
        <f>F6-E6+1</f>
        <v>658</v>
      </c>
      <c r="H6" s="7">
        <f>SUM(F6-E6+1)+(F7-E7+1)+(F8-E8+1)+(F9-E9+1)</f>
        <v>2964</v>
      </c>
      <c r="I6" s="273">
        <v>128</v>
      </c>
      <c r="J6" s="72">
        <f>I6+G6</f>
        <v>786</v>
      </c>
      <c r="K6" s="272">
        <v>351</v>
      </c>
      <c r="L6" s="76">
        <v>330</v>
      </c>
      <c r="M6" s="271">
        <f>K6/J6</f>
        <v>0.44656488549618323</v>
      </c>
    </row>
    <row r="7" spans="1:13" x14ac:dyDescent="0.25">
      <c r="A7" s="8">
        <v>248</v>
      </c>
      <c r="B7" s="8">
        <v>476</v>
      </c>
      <c r="C7" s="8"/>
      <c r="D7" s="9"/>
      <c r="E7" s="11">
        <v>659</v>
      </c>
      <c r="F7" s="11">
        <v>1459</v>
      </c>
      <c r="G7" s="11">
        <f>F7-E7+1</f>
        <v>801</v>
      </c>
      <c r="H7" s="13"/>
      <c r="I7" s="161"/>
      <c r="J7" s="64">
        <f>I7+G7</f>
        <v>801</v>
      </c>
      <c r="K7" s="270">
        <v>248</v>
      </c>
      <c r="L7" s="77">
        <v>236</v>
      </c>
      <c r="M7" s="269">
        <f>K7/J7</f>
        <v>0.30961298377028712</v>
      </c>
    </row>
    <row r="8" spans="1:13" x14ac:dyDescent="0.25">
      <c r="A8" s="8" t="s">
        <v>382</v>
      </c>
      <c r="B8" s="8">
        <v>477</v>
      </c>
      <c r="C8" s="8"/>
      <c r="D8" s="9"/>
      <c r="E8" s="11">
        <v>1460</v>
      </c>
      <c r="F8" s="11">
        <v>2207</v>
      </c>
      <c r="G8" s="11">
        <f>F8-E8+1</f>
        <v>748</v>
      </c>
      <c r="H8" s="17"/>
      <c r="I8" s="161"/>
      <c r="J8" s="64">
        <f>I8+G8</f>
        <v>748</v>
      </c>
      <c r="K8" s="270">
        <v>276</v>
      </c>
      <c r="L8" s="77">
        <v>265</v>
      </c>
      <c r="M8" s="269">
        <f>K8/J8</f>
        <v>0.36898395721925131</v>
      </c>
    </row>
    <row r="9" spans="1:13" x14ac:dyDescent="0.25">
      <c r="A9" s="8">
        <v>241</v>
      </c>
      <c r="B9" s="8">
        <v>478</v>
      </c>
      <c r="C9" s="8"/>
      <c r="D9" s="9"/>
      <c r="E9" s="11">
        <v>2208</v>
      </c>
      <c r="F9" s="11">
        <v>2964</v>
      </c>
      <c r="G9" s="11">
        <f>F9-E9+1</f>
        <v>757</v>
      </c>
      <c r="H9" s="13"/>
      <c r="I9" s="161"/>
      <c r="J9" s="64">
        <f>I9+G9</f>
        <v>757</v>
      </c>
      <c r="K9" s="270">
        <v>253</v>
      </c>
      <c r="L9" s="77">
        <v>241</v>
      </c>
      <c r="M9" s="269">
        <f>K9/J9</f>
        <v>0.3342140026420079</v>
      </c>
    </row>
    <row r="10" spans="1:13" ht="15.75" thickBot="1" x14ac:dyDescent="0.3">
      <c r="A10" s="29" t="s">
        <v>643</v>
      </c>
      <c r="B10" s="29"/>
      <c r="C10" s="35"/>
      <c r="D10" s="94"/>
      <c r="E10" s="33"/>
      <c r="F10" s="34"/>
      <c r="G10" s="160"/>
      <c r="H10" s="184"/>
      <c r="I10" s="18"/>
      <c r="J10" s="73"/>
      <c r="K10" s="268"/>
      <c r="L10" s="78"/>
      <c r="M10" s="267"/>
    </row>
    <row r="11" spans="1:13" ht="15.75" thickTop="1" x14ac:dyDescent="0.25">
      <c r="A11" s="2" t="s">
        <v>642</v>
      </c>
      <c r="B11" s="2">
        <v>479</v>
      </c>
      <c r="C11" s="2" t="s">
        <v>641</v>
      </c>
      <c r="D11" s="3" t="s">
        <v>640</v>
      </c>
      <c r="E11" s="5">
        <v>1</v>
      </c>
      <c r="F11" s="5">
        <v>484</v>
      </c>
      <c r="G11" s="5">
        <f>F11-E11+1</f>
        <v>484</v>
      </c>
      <c r="H11" s="7">
        <f>SUM(F11-E11+1)+(F12-E12+1)</f>
        <v>1089</v>
      </c>
      <c r="I11" s="273">
        <v>49</v>
      </c>
      <c r="J11" s="72">
        <f>I11+G11</f>
        <v>533</v>
      </c>
      <c r="K11" s="272">
        <v>143</v>
      </c>
      <c r="L11" s="76">
        <v>133</v>
      </c>
      <c r="M11" s="271">
        <f>K11/J11</f>
        <v>0.26829268292682928</v>
      </c>
    </row>
    <row r="12" spans="1:13" x14ac:dyDescent="0.25">
      <c r="A12" s="8" t="s">
        <v>639</v>
      </c>
      <c r="B12" s="8">
        <v>480</v>
      </c>
      <c r="C12" s="8"/>
      <c r="D12" s="9"/>
      <c r="E12" s="11">
        <v>485</v>
      </c>
      <c r="F12" s="11">
        <v>1089</v>
      </c>
      <c r="G12" s="11">
        <f>F12-E12+1</f>
        <v>605</v>
      </c>
      <c r="H12" s="13"/>
      <c r="I12" s="161"/>
      <c r="J12" s="64">
        <f>I12+G12</f>
        <v>605</v>
      </c>
      <c r="K12" s="270">
        <v>160</v>
      </c>
      <c r="L12" s="77">
        <v>151</v>
      </c>
      <c r="M12" s="269">
        <f>K12/J12</f>
        <v>0.26446280991735538</v>
      </c>
    </row>
    <row r="13" spans="1:13" ht="15.75" thickBot="1" x14ac:dyDescent="0.3">
      <c r="A13" s="18"/>
      <c r="B13" s="18"/>
      <c r="C13" s="18"/>
      <c r="D13" s="94"/>
      <c r="E13" s="33"/>
      <c r="F13" s="34"/>
      <c r="G13" s="160"/>
      <c r="H13" s="184"/>
      <c r="I13" s="18"/>
      <c r="J13" s="73"/>
      <c r="K13" s="268"/>
      <c r="L13" s="78"/>
      <c r="M13" s="267"/>
    </row>
    <row r="14" spans="1:13" ht="15.75" thickTop="1" x14ac:dyDescent="0.25">
      <c r="A14" s="8" t="s">
        <v>638</v>
      </c>
      <c r="B14" s="2">
        <v>481</v>
      </c>
      <c r="C14" s="2" t="s">
        <v>637</v>
      </c>
      <c r="D14" s="3" t="s">
        <v>636</v>
      </c>
      <c r="E14" s="5">
        <v>1</v>
      </c>
      <c r="F14" s="5">
        <v>522</v>
      </c>
      <c r="G14" s="5">
        <f>F14-E14+1</f>
        <v>522</v>
      </c>
      <c r="H14" s="7">
        <f>SUM(F14-E14+1)+(F15-E15+1)+(F16-E16+1)</f>
        <v>1902</v>
      </c>
      <c r="I14" s="273">
        <v>125</v>
      </c>
      <c r="J14" s="64">
        <f>I14+G14</f>
        <v>647</v>
      </c>
      <c r="K14" s="277">
        <v>220</v>
      </c>
      <c r="L14" s="276">
        <v>176</v>
      </c>
      <c r="M14" s="275">
        <f>K14/J14</f>
        <v>0.34003091190108192</v>
      </c>
    </row>
    <row r="15" spans="1:13" x14ac:dyDescent="0.25">
      <c r="A15" s="8" t="s">
        <v>635</v>
      </c>
      <c r="B15" s="8">
        <v>482</v>
      </c>
      <c r="C15" s="8"/>
      <c r="D15" s="9"/>
      <c r="E15" s="11">
        <v>523</v>
      </c>
      <c r="F15" s="11">
        <v>1199</v>
      </c>
      <c r="G15" s="11">
        <f>F15-E15+1</f>
        <v>677</v>
      </c>
      <c r="H15" s="13"/>
      <c r="I15" s="161"/>
      <c r="J15" s="64">
        <f>I15+G15</f>
        <v>677</v>
      </c>
      <c r="K15" s="270">
        <v>180</v>
      </c>
      <c r="L15" s="77">
        <v>167</v>
      </c>
      <c r="M15" s="269">
        <f>K15/J15</f>
        <v>0.26587887740029542</v>
      </c>
    </row>
    <row r="16" spans="1:13" x14ac:dyDescent="0.25">
      <c r="A16" s="8" t="s">
        <v>634</v>
      </c>
      <c r="B16" s="8">
        <v>483</v>
      </c>
      <c r="C16" s="8"/>
      <c r="D16" s="9"/>
      <c r="E16" s="11">
        <v>1200</v>
      </c>
      <c r="F16" s="11">
        <v>1902</v>
      </c>
      <c r="G16" s="11">
        <f>F16-E16+1</f>
        <v>703</v>
      </c>
      <c r="H16" s="17"/>
      <c r="I16" s="161"/>
      <c r="J16" s="64">
        <f>I16+G16</f>
        <v>703</v>
      </c>
      <c r="K16" s="270">
        <v>219</v>
      </c>
      <c r="L16" s="77">
        <v>196</v>
      </c>
      <c r="M16" s="269">
        <f>K16/J16</f>
        <v>0.31152204836415365</v>
      </c>
    </row>
    <row r="17" spans="1:13" ht="15.75" thickBot="1" x14ac:dyDescent="0.3">
      <c r="A17" s="8"/>
      <c r="B17" s="29"/>
      <c r="C17" s="18"/>
      <c r="D17" s="94"/>
      <c r="E17" s="33"/>
      <c r="F17" s="34"/>
      <c r="G17" s="160"/>
      <c r="H17" s="184"/>
      <c r="I17" s="18"/>
      <c r="J17" s="73"/>
      <c r="K17" s="268"/>
      <c r="L17" s="78"/>
      <c r="M17" s="267"/>
    </row>
    <row r="18" spans="1:13" ht="15.75" thickTop="1" x14ac:dyDescent="0.25">
      <c r="A18" s="2" t="s">
        <v>633</v>
      </c>
      <c r="B18" s="2">
        <v>484</v>
      </c>
      <c r="C18" s="2" t="s">
        <v>632</v>
      </c>
      <c r="D18" s="3" t="s">
        <v>631</v>
      </c>
      <c r="E18" s="5">
        <v>1</v>
      </c>
      <c r="F18" s="5">
        <v>680</v>
      </c>
      <c r="G18" s="5">
        <f>F18-E18+1</f>
        <v>680</v>
      </c>
      <c r="H18" s="7">
        <f>SUM(F18-E18+1)+(F19-E19+1)+(F20-E20+1)</f>
        <v>1876</v>
      </c>
      <c r="I18" s="273">
        <v>83</v>
      </c>
      <c r="J18" s="72">
        <f>I18+G18</f>
        <v>763</v>
      </c>
      <c r="K18" s="272">
        <v>310</v>
      </c>
      <c r="L18" s="76">
        <v>255</v>
      </c>
      <c r="M18" s="271">
        <f>K18/J18</f>
        <v>0.40629095674967236</v>
      </c>
    </row>
    <row r="19" spans="1:13" x14ac:dyDescent="0.25">
      <c r="A19" s="8" t="s">
        <v>630</v>
      </c>
      <c r="B19" s="8">
        <v>485</v>
      </c>
      <c r="C19" s="8"/>
      <c r="D19" s="9"/>
      <c r="E19" s="11">
        <v>681</v>
      </c>
      <c r="F19" s="11">
        <v>1472</v>
      </c>
      <c r="G19" s="11">
        <f>F19-E19+1</f>
        <v>792</v>
      </c>
      <c r="H19" s="13"/>
      <c r="I19" s="161"/>
      <c r="J19" s="64">
        <f>I19+G19</f>
        <v>792</v>
      </c>
      <c r="K19" s="270">
        <v>229</v>
      </c>
      <c r="L19" s="77">
        <v>201</v>
      </c>
      <c r="M19" s="269">
        <f>K19/J19</f>
        <v>0.28914141414141414</v>
      </c>
    </row>
    <row r="20" spans="1:13" x14ac:dyDescent="0.25">
      <c r="A20" s="8" t="s">
        <v>629</v>
      </c>
      <c r="B20" s="8">
        <v>486</v>
      </c>
      <c r="C20" s="8"/>
      <c r="D20" s="9"/>
      <c r="E20" s="11">
        <v>1473</v>
      </c>
      <c r="F20" s="11">
        <v>1876</v>
      </c>
      <c r="G20" s="11">
        <f>F20-E20+1+F21</f>
        <v>845</v>
      </c>
      <c r="H20" s="17"/>
      <c r="I20" s="161"/>
      <c r="J20" s="64">
        <f>I20+G20</f>
        <v>845</v>
      </c>
      <c r="K20" s="270">
        <v>278</v>
      </c>
      <c r="L20" s="77">
        <v>257</v>
      </c>
      <c r="M20" s="269">
        <f>K20/J20</f>
        <v>0.32899408284023668</v>
      </c>
    </row>
    <row r="21" spans="1:13" x14ac:dyDescent="0.25">
      <c r="A21" s="8" t="s">
        <v>628</v>
      </c>
      <c r="B21" s="115" t="s">
        <v>15</v>
      </c>
      <c r="C21" s="8" t="s">
        <v>627</v>
      </c>
      <c r="D21" s="9" t="s">
        <v>626</v>
      </c>
      <c r="E21" s="11">
        <v>1</v>
      </c>
      <c r="F21" s="11">
        <v>441</v>
      </c>
      <c r="G21" s="11"/>
      <c r="H21" s="17">
        <f>SUM(F21-E21+1)+(F22-E22+1)</f>
        <v>1336</v>
      </c>
      <c r="I21" s="161">
        <v>91</v>
      </c>
      <c r="K21" s="270"/>
      <c r="L21" s="77"/>
      <c r="M21" s="269"/>
    </row>
    <row r="22" spans="1:13" x14ac:dyDescent="0.25">
      <c r="A22" s="8"/>
      <c r="B22" s="8">
        <v>487</v>
      </c>
      <c r="C22" s="8" t="s">
        <v>627</v>
      </c>
      <c r="D22" s="9" t="s">
        <v>626</v>
      </c>
      <c r="E22" s="11">
        <v>442</v>
      </c>
      <c r="F22" s="11">
        <v>1336</v>
      </c>
      <c r="G22" s="11">
        <f>F22-E22+1</f>
        <v>895</v>
      </c>
      <c r="H22" s="17"/>
      <c r="I22" s="274"/>
      <c r="J22" s="64">
        <f>I22+G22</f>
        <v>895</v>
      </c>
      <c r="K22" s="270">
        <v>313</v>
      </c>
      <c r="L22" s="77">
        <v>286</v>
      </c>
      <c r="M22" s="269">
        <f>K22/J22</f>
        <v>0.34972067039106147</v>
      </c>
    </row>
    <row r="23" spans="1:13" ht="15.75" thickBot="1" x14ac:dyDescent="0.3">
      <c r="A23" s="8"/>
      <c r="B23" s="8"/>
      <c r="C23" s="8"/>
      <c r="D23" s="9"/>
      <c r="E23" s="33"/>
      <c r="F23" s="33"/>
      <c r="G23" s="33"/>
      <c r="H23" s="35"/>
      <c r="I23" s="18"/>
      <c r="J23" s="73"/>
      <c r="K23" s="268"/>
      <c r="L23" s="78"/>
      <c r="M23" s="267"/>
    </row>
    <row r="24" spans="1:13" ht="15.75" thickTop="1" x14ac:dyDescent="0.25">
      <c r="A24" s="2" t="s">
        <v>625</v>
      </c>
      <c r="B24" s="2">
        <v>488</v>
      </c>
      <c r="C24" s="2" t="s">
        <v>624</v>
      </c>
      <c r="D24" s="3" t="s">
        <v>623</v>
      </c>
      <c r="E24" s="5">
        <v>1</v>
      </c>
      <c r="F24" s="5">
        <v>600</v>
      </c>
      <c r="G24" s="5">
        <f>F24-E24+1</f>
        <v>600</v>
      </c>
      <c r="H24" s="7">
        <f>SUM(F24-E24+1)+(F25-E25+1)+(F26-E26+1)</f>
        <v>1698</v>
      </c>
      <c r="I24" s="273">
        <v>75</v>
      </c>
      <c r="J24" s="72">
        <f>I24+G24</f>
        <v>675</v>
      </c>
      <c r="K24" s="272">
        <v>401</v>
      </c>
      <c r="L24" s="76">
        <v>325</v>
      </c>
      <c r="M24" s="271">
        <f>K24/J24</f>
        <v>0.59407407407407409</v>
      </c>
    </row>
    <row r="25" spans="1:13" x14ac:dyDescent="0.25">
      <c r="A25" s="8" t="s">
        <v>622</v>
      </c>
      <c r="B25" s="8">
        <v>489</v>
      </c>
      <c r="C25" s="8"/>
      <c r="D25" s="9"/>
      <c r="E25" s="11">
        <v>601</v>
      </c>
      <c r="F25" s="11">
        <v>1292</v>
      </c>
      <c r="G25" s="11">
        <f>F25-E25+1</f>
        <v>692</v>
      </c>
      <c r="H25" s="13"/>
      <c r="I25" s="161"/>
      <c r="J25" s="64">
        <f>I25+G25</f>
        <v>692</v>
      </c>
      <c r="K25" s="270">
        <v>315</v>
      </c>
      <c r="L25" s="77">
        <v>299</v>
      </c>
      <c r="M25" s="269">
        <f>K25/J25</f>
        <v>0.4552023121387283</v>
      </c>
    </row>
    <row r="26" spans="1:13" x14ac:dyDescent="0.25">
      <c r="A26" s="8" t="s">
        <v>306</v>
      </c>
      <c r="B26" s="8">
        <v>490</v>
      </c>
      <c r="C26" s="8"/>
      <c r="D26" s="9"/>
      <c r="E26" s="11">
        <v>1293</v>
      </c>
      <c r="F26" s="11">
        <v>1698</v>
      </c>
      <c r="G26" s="11">
        <f>F26-E26+1+F27</f>
        <v>794</v>
      </c>
      <c r="H26" s="17"/>
      <c r="I26" s="161"/>
      <c r="J26" s="64">
        <f>I26+G26</f>
        <v>794</v>
      </c>
      <c r="K26" s="270">
        <v>310</v>
      </c>
      <c r="L26" s="77">
        <v>299</v>
      </c>
      <c r="M26" s="269">
        <f>K26/J26</f>
        <v>0.39042821158690177</v>
      </c>
    </row>
    <row r="27" spans="1:13" x14ac:dyDescent="0.25">
      <c r="A27" s="8" t="s">
        <v>621</v>
      </c>
      <c r="B27" s="115" t="s">
        <v>15</v>
      </c>
      <c r="C27" s="8" t="s">
        <v>620</v>
      </c>
      <c r="D27" s="9" t="s">
        <v>619</v>
      </c>
      <c r="E27" s="11">
        <v>1</v>
      </c>
      <c r="F27" s="11">
        <v>388</v>
      </c>
      <c r="G27" s="11"/>
      <c r="H27" s="17">
        <f>SUM(F27-E27+1)+(F28-E28+1)</f>
        <v>1187</v>
      </c>
      <c r="I27" s="161">
        <v>129</v>
      </c>
      <c r="K27" s="270"/>
      <c r="L27" s="77"/>
      <c r="M27" s="269"/>
    </row>
    <row r="28" spans="1:13" x14ac:dyDescent="0.25">
      <c r="A28" s="8"/>
      <c r="B28" s="8">
        <v>491</v>
      </c>
      <c r="C28" s="8" t="s">
        <v>620</v>
      </c>
      <c r="D28" s="9" t="s">
        <v>619</v>
      </c>
      <c r="E28" s="11">
        <v>389</v>
      </c>
      <c r="F28" s="11">
        <v>1187</v>
      </c>
      <c r="G28" s="11">
        <f>F28-E28+1</f>
        <v>799</v>
      </c>
      <c r="H28" s="17"/>
      <c r="I28" s="161"/>
      <c r="J28" s="64">
        <f>I28+G28</f>
        <v>799</v>
      </c>
      <c r="K28" s="270">
        <v>249</v>
      </c>
      <c r="L28" s="77">
        <v>216</v>
      </c>
      <c r="M28" s="269">
        <f>K28/J28</f>
        <v>0.311639549436796</v>
      </c>
    </row>
    <row r="29" spans="1:13" ht="15.75" thickBot="1" x14ac:dyDescent="0.3">
      <c r="A29" s="29"/>
      <c r="B29" s="29"/>
      <c r="C29" s="29"/>
      <c r="D29" s="24"/>
      <c r="E29" s="33"/>
      <c r="F29" s="34"/>
      <c r="G29" s="160"/>
      <c r="H29" s="184"/>
      <c r="I29" s="18"/>
      <c r="J29" s="73"/>
      <c r="K29" s="268"/>
      <c r="L29" s="78"/>
      <c r="M29" s="267"/>
    </row>
    <row r="30" spans="1:13" ht="15.6" customHeight="1" thickTop="1" x14ac:dyDescent="0.25">
      <c r="A30" s="2" t="s">
        <v>618</v>
      </c>
      <c r="B30" s="2">
        <v>492</v>
      </c>
      <c r="C30" s="8" t="s">
        <v>617</v>
      </c>
      <c r="D30" s="9" t="s">
        <v>616</v>
      </c>
      <c r="E30" s="5">
        <v>1</v>
      </c>
      <c r="F30" s="5">
        <v>702</v>
      </c>
      <c r="G30" s="5">
        <f>F30-E30+1</f>
        <v>702</v>
      </c>
      <c r="H30" s="7">
        <f>SUM(F30-E30+1)+(F31-E31+1)+(F32-E32+1)</f>
        <v>1867</v>
      </c>
      <c r="I30" s="273">
        <v>93</v>
      </c>
      <c r="J30" s="72">
        <f>I30+G30</f>
        <v>795</v>
      </c>
      <c r="K30" s="272">
        <v>347</v>
      </c>
      <c r="L30" s="76">
        <v>302</v>
      </c>
      <c r="M30" s="271">
        <f>K30/J30</f>
        <v>0.43647798742138366</v>
      </c>
    </row>
    <row r="31" spans="1:13" x14ac:dyDescent="0.25">
      <c r="A31" s="8" t="s">
        <v>615</v>
      </c>
      <c r="B31" s="8">
        <v>493</v>
      </c>
      <c r="C31" s="8"/>
      <c r="D31" s="9"/>
      <c r="E31" s="11">
        <v>703</v>
      </c>
      <c r="F31" s="11">
        <v>1458</v>
      </c>
      <c r="G31" s="11">
        <f>F31-E31+1</f>
        <v>756</v>
      </c>
      <c r="H31" s="13"/>
      <c r="I31" s="161"/>
      <c r="J31" s="64">
        <f>I31+G31</f>
        <v>756</v>
      </c>
      <c r="K31" s="270">
        <v>316</v>
      </c>
      <c r="L31" s="77">
        <v>308</v>
      </c>
      <c r="M31" s="269">
        <f>K31/J31</f>
        <v>0.41798941798941797</v>
      </c>
    </row>
    <row r="32" spans="1:13" x14ac:dyDescent="0.25">
      <c r="A32" s="8" t="s">
        <v>306</v>
      </c>
      <c r="B32" s="8">
        <v>494</v>
      </c>
      <c r="C32" s="8"/>
      <c r="D32" s="9"/>
      <c r="E32" s="11">
        <v>1459</v>
      </c>
      <c r="F32" s="11">
        <v>1867</v>
      </c>
      <c r="G32" s="11">
        <f>F32-E32+1+F33</f>
        <v>854</v>
      </c>
      <c r="H32" s="17"/>
      <c r="I32" s="161"/>
      <c r="J32" s="64">
        <f>I32+G32</f>
        <v>854</v>
      </c>
      <c r="K32" s="270">
        <v>263</v>
      </c>
      <c r="L32" s="77">
        <v>252</v>
      </c>
      <c r="M32" s="269">
        <f>K32/J32</f>
        <v>0.30796252927400469</v>
      </c>
    </row>
    <row r="33" spans="1:13" x14ac:dyDescent="0.25">
      <c r="A33" s="8" t="s">
        <v>614</v>
      </c>
      <c r="B33" s="115" t="s">
        <v>15</v>
      </c>
      <c r="C33" s="8" t="s">
        <v>613</v>
      </c>
      <c r="D33" s="9" t="s">
        <v>612</v>
      </c>
      <c r="E33" s="11">
        <v>1</v>
      </c>
      <c r="F33" s="11">
        <v>445</v>
      </c>
      <c r="G33" s="11"/>
      <c r="H33" s="17"/>
      <c r="I33" s="161"/>
      <c r="K33" s="270"/>
      <c r="L33" s="77"/>
      <c r="M33" s="269"/>
    </row>
    <row r="34" spans="1:13" x14ac:dyDescent="0.25">
      <c r="A34" s="8"/>
      <c r="B34" s="8">
        <v>495</v>
      </c>
      <c r="C34" s="8" t="s">
        <v>613</v>
      </c>
      <c r="D34" s="9" t="s">
        <v>612</v>
      </c>
      <c r="E34" s="11">
        <v>446</v>
      </c>
      <c r="F34" s="11">
        <v>1277</v>
      </c>
      <c r="G34" s="11">
        <f>F34-E34+1</f>
        <v>832</v>
      </c>
      <c r="H34" s="17">
        <f>SUM(F33-E33+1)+(F34-E34+1)+(F35-E35+1)</f>
        <v>2131</v>
      </c>
      <c r="I34" s="161">
        <v>105</v>
      </c>
      <c r="J34" s="64">
        <f>I34+G34</f>
        <v>937</v>
      </c>
      <c r="K34" s="270">
        <v>285</v>
      </c>
      <c r="L34" s="77">
        <v>265</v>
      </c>
      <c r="M34" s="269">
        <f>K34/J34</f>
        <v>0.304162219850587</v>
      </c>
    </row>
    <row r="35" spans="1:13" x14ac:dyDescent="0.25">
      <c r="A35" s="8"/>
      <c r="B35" s="8">
        <v>496</v>
      </c>
      <c r="C35" s="8"/>
      <c r="D35" s="9"/>
      <c r="E35" s="11">
        <v>1278</v>
      </c>
      <c r="F35" s="11">
        <v>2131</v>
      </c>
      <c r="G35" s="11">
        <f>F35-E35+1</f>
        <v>854</v>
      </c>
      <c r="H35" s="17"/>
      <c r="I35" s="161"/>
      <c r="J35" s="64">
        <f>I35+G35</f>
        <v>854</v>
      </c>
      <c r="K35" s="270">
        <v>287</v>
      </c>
      <c r="L35" s="77">
        <v>281</v>
      </c>
      <c r="M35" s="269">
        <f>K35/J35</f>
        <v>0.33606557377049179</v>
      </c>
    </row>
    <row r="36" spans="1:13" ht="15.75" thickBot="1" x14ac:dyDescent="0.3">
      <c r="A36" s="35"/>
      <c r="B36" s="29"/>
      <c r="C36" s="35"/>
      <c r="D36" s="159"/>
      <c r="E36" s="11"/>
      <c r="F36" s="11"/>
      <c r="G36" s="11"/>
      <c r="H36" s="13"/>
      <c r="I36" s="18"/>
      <c r="K36" s="268"/>
      <c r="L36" s="78"/>
      <c r="M36" s="267"/>
    </row>
    <row r="37" spans="1:13" ht="15.75" thickTop="1" x14ac:dyDescent="0.25">
      <c r="A37" s="2" t="s">
        <v>611</v>
      </c>
      <c r="B37" s="2">
        <v>497</v>
      </c>
      <c r="C37" s="2" t="s">
        <v>610</v>
      </c>
      <c r="D37" s="3" t="s">
        <v>609</v>
      </c>
      <c r="E37" s="5">
        <v>1</v>
      </c>
      <c r="F37" s="5">
        <v>711</v>
      </c>
      <c r="G37" s="5">
        <v>711</v>
      </c>
      <c r="H37" s="7">
        <v>1569</v>
      </c>
      <c r="I37" s="273">
        <v>140</v>
      </c>
      <c r="J37" s="72">
        <f>I37+G37</f>
        <v>851</v>
      </c>
      <c r="K37" s="272">
        <v>290</v>
      </c>
      <c r="L37" s="76">
        <v>230</v>
      </c>
      <c r="M37" s="271">
        <f>K37/J37</f>
        <v>0.3407755581668625</v>
      </c>
    </row>
    <row r="38" spans="1:13" x14ac:dyDescent="0.25">
      <c r="A38" s="8" t="s">
        <v>608</v>
      </c>
      <c r="B38" s="8">
        <v>498</v>
      </c>
      <c r="C38" s="10"/>
      <c r="D38" s="9"/>
      <c r="E38" s="11">
        <v>712</v>
      </c>
      <c r="F38" s="11">
        <v>1569</v>
      </c>
      <c r="G38" s="11">
        <f>F38-E38+1</f>
        <v>858</v>
      </c>
      <c r="H38" s="13"/>
      <c r="I38" s="161"/>
      <c r="J38" s="64">
        <f>I38+G38</f>
        <v>858</v>
      </c>
      <c r="K38" s="270">
        <v>212</v>
      </c>
      <c r="L38" s="77">
        <v>188</v>
      </c>
      <c r="M38" s="269">
        <f>K38/J38</f>
        <v>0.24708624708624707</v>
      </c>
    </row>
    <row r="39" spans="1:13" x14ac:dyDescent="0.25">
      <c r="A39" s="8" t="s">
        <v>306</v>
      </c>
      <c r="B39" s="8">
        <v>499</v>
      </c>
      <c r="C39" s="8" t="s">
        <v>607</v>
      </c>
      <c r="D39" s="9" t="s">
        <v>606</v>
      </c>
      <c r="E39" s="11">
        <v>1</v>
      </c>
      <c r="F39" s="11">
        <v>707</v>
      </c>
      <c r="G39" s="11">
        <f>F39-E39+1</f>
        <v>707</v>
      </c>
      <c r="H39" s="17">
        <f>G39</f>
        <v>707</v>
      </c>
      <c r="I39" s="161">
        <v>54</v>
      </c>
      <c r="J39" s="64">
        <f>I39+G39</f>
        <v>761</v>
      </c>
      <c r="K39" s="270">
        <v>166</v>
      </c>
      <c r="L39" s="77">
        <v>137</v>
      </c>
      <c r="M39" s="269">
        <f>K39/J39</f>
        <v>0.21813403416557162</v>
      </c>
    </row>
    <row r="40" spans="1:13" ht="15.75" thickBot="1" x14ac:dyDescent="0.3">
      <c r="A40" s="8"/>
      <c r="B40" s="8"/>
      <c r="C40" s="8"/>
      <c r="D40" s="9"/>
      <c r="E40" s="11"/>
      <c r="F40" s="12"/>
      <c r="G40" s="160"/>
      <c r="H40" s="184"/>
      <c r="I40" s="18"/>
      <c r="J40" s="73"/>
      <c r="K40" s="268"/>
      <c r="L40" s="78"/>
      <c r="M40" s="267"/>
    </row>
    <row r="41" spans="1:13" ht="15.75" thickTop="1" x14ac:dyDescent="0.25">
      <c r="A41" s="2" t="s">
        <v>605</v>
      </c>
      <c r="B41" s="2">
        <v>500</v>
      </c>
      <c r="C41" s="2" t="s">
        <v>604</v>
      </c>
      <c r="D41" s="3" t="s">
        <v>603</v>
      </c>
      <c r="E41" s="5">
        <v>1</v>
      </c>
      <c r="F41" s="5">
        <v>751</v>
      </c>
      <c r="G41" s="5">
        <f>F41-E41+1</f>
        <v>751</v>
      </c>
      <c r="H41" s="7">
        <f>SUM(F41-E41+1)+(F42-E42+1)</f>
        <v>1345</v>
      </c>
      <c r="I41" s="273">
        <v>73</v>
      </c>
      <c r="J41" s="72">
        <f>I41+G41</f>
        <v>824</v>
      </c>
      <c r="K41" s="272">
        <v>345</v>
      </c>
      <c r="L41" s="76">
        <v>298</v>
      </c>
      <c r="M41" s="271">
        <f>K41/J41</f>
        <v>0.4186893203883495</v>
      </c>
    </row>
    <row r="42" spans="1:13" x14ac:dyDescent="0.25">
      <c r="A42" s="8" t="s">
        <v>602</v>
      </c>
      <c r="B42" s="8">
        <v>501</v>
      </c>
      <c r="C42" s="8"/>
      <c r="D42" s="9"/>
      <c r="E42" s="11">
        <v>752</v>
      </c>
      <c r="F42" s="11">
        <v>1345</v>
      </c>
      <c r="G42" s="11">
        <f>F42-E42+1+F43</f>
        <v>906</v>
      </c>
      <c r="H42" s="13"/>
      <c r="I42" s="161"/>
      <c r="J42" s="64">
        <f>I42+G42</f>
        <v>906</v>
      </c>
      <c r="K42" s="270">
        <v>303</v>
      </c>
      <c r="L42" s="77">
        <v>276</v>
      </c>
      <c r="M42" s="269">
        <f>K42/J42</f>
        <v>0.33443708609271522</v>
      </c>
    </row>
    <row r="43" spans="1:13" x14ac:dyDescent="0.25">
      <c r="A43" s="8" t="s">
        <v>306</v>
      </c>
      <c r="B43" s="115" t="s">
        <v>15</v>
      </c>
      <c r="C43" s="8" t="s">
        <v>600</v>
      </c>
      <c r="D43" s="9" t="s">
        <v>599</v>
      </c>
      <c r="E43" s="11">
        <v>1</v>
      </c>
      <c r="F43" s="11">
        <v>312</v>
      </c>
      <c r="G43" s="11"/>
      <c r="H43" s="17"/>
      <c r="I43" s="161"/>
      <c r="K43" s="270"/>
      <c r="L43" s="77"/>
      <c r="M43" s="269"/>
    </row>
    <row r="44" spans="1:13" x14ac:dyDescent="0.25">
      <c r="A44" s="8" t="s">
        <v>601</v>
      </c>
      <c r="B44" s="8">
        <v>502</v>
      </c>
      <c r="C44" s="8" t="s">
        <v>600</v>
      </c>
      <c r="D44" s="9" t="s">
        <v>599</v>
      </c>
      <c r="E44" s="11">
        <v>313</v>
      </c>
      <c r="F44" s="11">
        <v>1231</v>
      </c>
      <c r="G44" s="11">
        <f>F44-E44+1</f>
        <v>919</v>
      </c>
      <c r="H44" s="17">
        <f>SUM(F43-E43+1)+(F44-E44+1)</f>
        <v>1231</v>
      </c>
      <c r="I44" s="161">
        <v>51</v>
      </c>
      <c r="J44" s="64">
        <f>I44+G44</f>
        <v>970</v>
      </c>
      <c r="K44" s="270">
        <v>379</v>
      </c>
      <c r="L44" s="77">
        <v>348</v>
      </c>
      <c r="M44" s="269">
        <f>K44/J44</f>
        <v>0.39072164948453608</v>
      </c>
    </row>
    <row r="45" spans="1:13" ht="15.75" thickBot="1" x14ac:dyDescent="0.3">
      <c r="A45" s="18"/>
      <c r="B45" s="29"/>
      <c r="C45" s="29"/>
      <c r="D45" s="24"/>
      <c r="E45" s="33"/>
      <c r="F45" s="34"/>
      <c r="G45" s="146"/>
      <c r="H45" s="184"/>
      <c r="I45" s="18"/>
      <c r="J45" s="73"/>
      <c r="K45" s="268"/>
      <c r="L45" s="78"/>
      <c r="M45" s="267"/>
    </row>
    <row r="46" spans="1:13" ht="15.75" thickTop="1" x14ac:dyDescent="0.25">
      <c r="A46" s="2" t="s">
        <v>598</v>
      </c>
      <c r="B46" s="2">
        <v>503</v>
      </c>
      <c r="C46" s="2" t="s">
        <v>597</v>
      </c>
      <c r="D46" s="3" t="s">
        <v>596</v>
      </c>
      <c r="E46" s="5">
        <v>1</v>
      </c>
      <c r="F46" s="5">
        <v>634</v>
      </c>
      <c r="G46" s="5">
        <f>F46-E46+1</f>
        <v>634</v>
      </c>
      <c r="H46" s="7">
        <f>G46</f>
        <v>634</v>
      </c>
      <c r="I46" s="273">
        <v>42</v>
      </c>
      <c r="J46" s="72">
        <f>I46+G46</f>
        <v>676</v>
      </c>
      <c r="K46" s="272">
        <v>175</v>
      </c>
      <c r="L46" s="76">
        <v>153</v>
      </c>
      <c r="M46" s="271">
        <f>K46/J46</f>
        <v>0.2588757396449704</v>
      </c>
    </row>
    <row r="47" spans="1:13" x14ac:dyDescent="0.25">
      <c r="A47" s="8"/>
      <c r="B47" s="8"/>
      <c r="C47" s="8"/>
      <c r="D47" s="9"/>
      <c r="E47" s="8"/>
      <c r="F47" s="28"/>
      <c r="G47" s="161"/>
      <c r="H47" s="189"/>
      <c r="I47" s="161"/>
      <c r="K47" s="270"/>
      <c r="L47" s="77"/>
      <c r="M47" s="269"/>
    </row>
    <row r="48" spans="1:13" ht="15.75" thickBot="1" x14ac:dyDescent="0.3">
      <c r="A48" s="29"/>
      <c r="B48" s="18"/>
      <c r="C48" s="29"/>
      <c r="D48" s="24"/>
      <c r="E48" s="29"/>
      <c r="F48" s="96"/>
      <c r="G48" s="161"/>
      <c r="H48" s="184"/>
      <c r="I48" s="18"/>
      <c r="J48" s="73"/>
      <c r="K48" s="268"/>
      <c r="L48" s="78"/>
      <c r="M48" s="267"/>
    </row>
    <row r="49" spans="1:13" ht="15.75" thickTop="1" x14ac:dyDescent="0.25">
      <c r="G49" s="89"/>
    </row>
    <row r="50" spans="1:13" x14ac:dyDescent="0.25">
      <c r="A50" s="9" t="s">
        <v>213</v>
      </c>
      <c r="B50" s="9" t="s">
        <v>595</v>
      </c>
      <c r="C50" s="9" t="s">
        <v>109</v>
      </c>
      <c r="G50" s="9">
        <f>SUM(G3:G49)</f>
        <v>23088</v>
      </c>
      <c r="H50" s="9">
        <f>SUM(H3:H49)</f>
        <v>23088</v>
      </c>
      <c r="I50" s="64">
        <f>SUM(I3:I48)</f>
        <v>1325</v>
      </c>
      <c r="J50" s="64">
        <f>SUM(J3:J48)</f>
        <v>24193</v>
      </c>
      <c r="K50" s="64">
        <f>SUM(K3:K48)</f>
        <v>8451</v>
      </c>
      <c r="L50" s="64">
        <f>SUM(L3:L48)</f>
        <v>7655</v>
      </c>
      <c r="M50" s="85">
        <f>K50/J50</f>
        <v>0.34931591782747073</v>
      </c>
    </row>
    <row r="51" spans="1:13" x14ac:dyDescent="0.25">
      <c r="A51" s="9">
        <v>10</v>
      </c>
      <c r="B51" s="9">
        <v>31</v>
      </c>
      <c r="C51" s="9">
        <v>15</v>
      </c>
      <c r="E51"/>
      <c r="F51"/>
    </row>
    <row r="52" spans="1:13" x14ac:dyDescent="0.25">
      <c r="E52"/>
      <c r="F52"/>
    </row>
    <row r="53" spans="1:13" x14ac:dyDescent="0.25">
      <c r="E53"/>
      <c r="F53"/>
    </row>
    <row r="54" spans="1:13" x14ac:dyDescent="0.25">
      <c r="E54"/>
      <c r="F54"/>
    </row>
    <row r="55" spans="1:13" x14ac:dyDescent="0.25">
      <c r="E55"/>
      <c r="F55"/>
    </row>
    <row r="56" spans="1:13" x14ac:dyDescent="0.25">
      <c r="E56"/>
      <c r="F56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403FD-10E0-4631-A849-20BA43D94B45}">
  <dimension ref="A1:M100"/>
  <sheetViews>
    <sheetView zoomScaleNormal="100" workbookViewId="0">
      <selection activeCell="A90" sqref="A90:XFD190"/>
    </sheetView>
  </sheetViews>
  <sheetFormatPr defaultRowHeight="15" x14ac:dyDescent="0.25"/>
  <cols>
    <col min="1" max="1" width="30.28515625" customWidth="1"/>
    <col min="3" max="3" width="17.85546875" customWidth="1"/>
    <col min="9" max="9" width="12.42578125" customWidth="1"/>
    <col min="10" max="10" width="11" customWidth="1"/>
    <col min="11" max="11" width="11.42578125" customWidth="1"/>
    <col min="12" max="12" width="12.5703125" customWidth="1"/>
    <col min="13" max="13" width="11.7109375" customWidth="1"/>
  </cols>
  <sheetData>
    <row r="1" spans="1:13" ht="45" customHeight="1" thickBot="1" x14ac:dyDescent="0.3">
      <c r="A1" s="230" t="s">
        <v>436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</row>
    <row r="2" spans="1:13" ht="64.5" thickTop="1" thickBot="1" x14ac:dyDescent="0.3">
      <c r="A2" s="139" t="s">
        <v>1</v>
      </c>
      <c r="B2" s="140" t="s">
        <v>2</v>
      </c>
      <c r="C2" s="139" t="s">
        <v>3</v>
      </c>
      <c r="D2" s="139" t="s">
        <v>4</v>
      </c>
      <c r="E2" s="139" t="s">
        <v>5</v>
      </c>
      <c r="F2" s="139" t="s">
        <v>6</v>
      </c>
      <c r="G2" s="139" t="s">
        <v>7</v>
      </c>
      <c r="H2" s="1" t="s">
        <v>8</v>
      </c>
      <c r="I2" s="1" t="s">
        <v>111</v>
      </c>
      <c r="J2" s="1" t="s">
        <v>110</v>
      </c>
      <c r="K2" s="83" t="s">
        <v>112</v>
      </c>
      <c r="L2" s="74" t="s">
        <v>113</v>
      </c>
      <c r="M2" s="84" t="s">
        <v>114</v>
      </c>
    </row>
    <row r="3" spans="1:13" ht="16.5" thickTop="1" thickBot="1" x14ac:dyDescent="0.3">
      <c r="A3" s="2" t="s">
        <v>435</v>
      </c>
      <c r="B3" s="2">
        <v>51</v>
      </c>
      <c r="C3" s="2" t="s">
        <v>434</v>
      </c>
      <c r="D3" s="9" t="s">
        <v>433</v>
      </c>
      <c r="E3" s="5">
        <v>1</v>
      </c>
      <c r="F3" s="6">
        <v>616</v>
      </c>
      <c r="G3" s="5">
        <f>F3-E3+1</f>
        <v>616</v>
      </c>
      <c r="H3" s="7">
        <v>2124</v>
      </c>
      <c r="I3" s="226">
        <v>25</v>
      </c>
      <c r="J3" s="104">
        <f>SUM(I3+G3)</f>
        <v>641</v>
      </c>
      <c r="K3" s="218">
        <v>302</v>
      </c>
      <c r="L3" s="217">
        <v>303</v>
      </c>
      <c r="M3" s="223">
        <f>K3/J3</f>
        <v>0.47113884555382213</v>
      </c>
    </row>
    <row r="4" spans="1:13" ht="16.5" thickTop="1" thickBot="1" x14ac:dyDescent="0.3">
      <c r="A4" s="8" t="s">
        <v>432</v>
      </c>
      <c r="B4" s="8">
        <v>52</v>
      </c>
      <c r="C4" s="8"/>
      <c r="D4" s="9"/>
      <c r="E4" s="11">
        <v>617</v>
      </c>
      <c r="F4" s="12">
        <v>1328</v>
      </c>
      <c r="G4" s="11">
        <f>F4-E4+1</f>
        <v>712</v>
      </c>
      <c r="H4" s="13"/>
      <c r="I4" s="211"/>
      <c r="J4" s="155">
        <f>SUM(I4+G4)</f>
        <v>712</v>
      </c>
      <c r="K4" s="218">
        <v>297</v>
      </c>
      <c r="L4" s="217">
        <v>294</v>
      </c>
      <c r="M4" s="208">
        <f>K4/J4</f>
        <v>0.41713483146067415</v>
      </c>
    </row>
    <row r="5" spans="1:13" ht="16.5" thickTop="1" thickBot="1" x14ac:dyDescent="0.3">
      <c r="A5" s="8" t="s">
        <v>431</v>
      </c>
      <c r="B5" s="8">
        <v>53</v>
      </c>
      <c r="C5" s="8"/>
      <c r="D5" s="9"/>
      <c r="E5" s="11">
        <v>1329</v>
      </c>
      <c r="F5" s="12">
        <v>2046</v>
      </c>
      <c r="G5" s="14">
        <f>F5-E5+1</f>
        <v>718</v>
      </c>
      <c r="H5" s="13"/>
      <c r="I5" s="211"/>
      <c r="J5" s="155">
        <f>SUM(I5+G5)</f>
        <v>718</v>
      </c>
      <c r="K5" s="218">
        <v>306</v>
      </c>
      <c r="L5" s="217">
        <v>306</v>
      </c>
      <c r="M5" s="208">
        <f>K5/J5</f>
        <v>0.42618384401114207</v>
      </c>
    </row>
    <row r="6" spans="1:13" ht="16.5" thickTop="1" thickBot="1" x14ac:dyDescent="0.3">
      <c r="A6" s="8" t="s">
        <v>430</v>
      </c>
      <c r="B6" s="8">
        <v>54</v>
      </c>
      <c r="C6" s="8" t="s">
        <v>429</v>
      </c>
      <c r="D6" s="9"/>
      <c r="E6" s="11">
        <v>2047</v>
      </c>
      <c r="F6" s="12">
        <v>2124</v>
      </c>
      <c r="G6" s="11">
        <f>F6-E6+1+(F7-E7+1)</f>
        <v>691</v>
      </c>
      <c r="H6" s="17"/>
      <c r="I6" s="211"/>
      <c r="J6" s="155">
        <f>SUM(I6+G6)</f>
        <v>691</v>
      </c>
      <c r="K6" s="218">
        <v>339</v>
      </c>
      <c r="L6" s="217">
        <v>336</v>
      </c>
      <c r="M6" s="208">
        <f>K6/J6</f>
        <v>0.49059334298118668</v>
      </c>
    </row>
    <row r="7" spans="1:13" ht="16.5" thickTop="1" thickBot="1" x14ac:dyDescent="0.3">
      <c r="A7" s="8" t="s">
        <v>428</v>
      </c>
      <c r="B7" s="115" t="s">
        <v>15</v>
      </c>
      <c r="C7" s="8" t="s">
        <v>427</v>
      </c>
      <c r="D7" s="9" t="s">
        <v>426</v>
      </c>
      <c r="E7" s="11">
        <v>1</v>
      </c>
      <c r="F7" s="12">
        <v>613</v>
      </c>
      <c r="G7" s="14"/>
      <c r="H7" s="17">
        <v>2592</v>
      </c>
      <c r="I7" s="211"/>
      <c r="J7" s="155"/>
      <c r="K7" s="218"/>
      <c r="L7" s="217"/>
      <c r="M7" s="208"/>
    </row>
    <row r="8" spans="1:13" ht="16.5" thickTop="1" thickBot="1" x14ac:dyDescent="0.3">
      <c r="A8" s="8"/>
      <c r="B8" s="8">
        <v>55</v>
      </c>
      <c r="C8" s="8"/>
      <c r="D8" s="9"/>
      <c r="E8" s="11">
        <v>614</v>
      </c>
      <c r="F8" s="12">
        <v>1275</v>
      </c>
      <c r="G8" s="11">
        <f>F8-E8+1</f>
        <v>662</v>
      </c>
      <c r="H8" s="13"/>
      <c r="I8" s="211"/>
      <c r="J8" s="155">
        <f>SUM(I8+G8)</f>
        <v>662</v>
      </c>
      <c r="K8" s="218">
        <v>275</v>
      </c>
      <c r="L8" s="217">
        <v>274</v>
      </c>
      <c r="M8" s="208">
        <f>K8/J8</f>
        <v>0.41540785498489424</v>
      </c>
    </row>
    <row r="9" spans="1:13" ht="16.5" thickTop="1" thickBot="1" x14ac:dyDescent="0.3">
      <c r="A9" s="8"/>
      <c r="B9" s="8">
        <v>56</v>
      </c>
      <c r="C9" s="8"/>
      <c r="D9" s="9"/>
      <c r="E9" s="11">
        <v>1276</v>
      </c>
      <c r="F9" s="12">
        <v>1931</v>
      </c>
      <c r="G9" s="14">
        <f>F9-E9+1</f>
        <v>656</v>
      </c>
      <c r="H9" s="13"/>
      <c r="I9" s="211"/>
      <c r="J9" s="155">
        <f>SUM(I9+G9)</f>
        <v>656</v>
      </c>
      <c r="K9" s="218">
        <v>272</v>
      </c>
      <c r="L9" s="217">
        <v>271</v>
      </c>
      <c r="M9" s="208">
        <f>K9/J9</f>
        <v>0.41463414634146339</v>
      </c>
    </row>
    <row r="10" spans="1:13" ht="16.5" thickTop="1" thickBot="1" x14ac:dyDescent="0.3">
      <c r="A10" s="8"/>
      <c r="B10" s="8">
        <v>57</v>
      </c>
      <c r="C10" s="8"/>
      <c r="D10" s="9"/>
      <c r="E10" s="11">
        <v>1932</v>
      </c>
      <c r="F10" s="12">
        <v>2592</v>
      </c>
      <c r="G10" s="11">
        <f>F10-E10+1</f>
        <v>661</v>
      </c>
      <c r="H10" s="13"/>
      <c r="I10" s="220">
        <v>50</v>
      </c>
      <c r="J10" s="155">
        <f>SUM(I10+G10)</f>
        <v>711</v>
      </c>
      <c r="K10" s="218">
        <v>269</v>
      </c>
      <c r="L10" s="217">
        <v>266</v>
      </c>
      <c r="M10" s="208">
        <f>K10/J10</f>
        <v>0.37834036568213786</v>
      </c>
    </row>
    <row r="11" spans="1:13" ht="16.5" thickTop="1" thickBot="1" x14ac:dyDescent="0.3">
      <c r="A11" s="29"/>
      <c r="B11" s="23"/>
      <c r="C11" s="29"/>
      <c r="D11" s="24"/>
      <c r="E11" s="33"/>
      <c r="F11" s="34"/>
      <c r="G11" s="224"/>
      <c r="H11" s="35"/>
      <c r="I11" s="204"/>
      <c r="J11" s="93"/>
      <c r="K11" s="218"/>
      <c r="L11" s="217"/>
      <c r="M11" s="221"/>
    </row>
    <row r="12" spans="1:13" ht="16.5" thickTop="1" thickBot="1" x14ac:dyDescent="0.3">
      <c r="A12" s="8" t="s">
        <v>425</v>
      </c>
      <c r="B12" s="8">
        <v>58</v>
      </c>
      <c r="C12" s="8" t="s">
        <v>424</v>
      </c>
      <c r="D12" s="9" t="s">
        <v>423</v>
      </c>
      <c r="E12" s="5">
        <v>1</v>
      </c>
      <c r="F12" s="12">
        <v>704</v>
      </c>
      <c r="G12" s="5">
        <f>F12-E12+1</f>
        <v>704</v>
      </c>
      <c r="H12" s="13"/>
      <c r="I12" s="211"/>
      <c r="J12" s="155">
        <f>SUM(I12+G12)</f>
        <v>704</v>
      </c>
      <c r="K12" s="218">
        <v>250</v>
      </c>
      <c r="L12" s="217">
        <v>242</v>
      </c>
      <c r="M12" s="208">
        <f>K12/J12</f>
        <v>0.35511363636363635</v>
      </c>
    </row>
    <row r="13" spans="1:13" ht="16.5" thickTop="1" thickBot="1" x14ac:dyDescent="0.3">
      <c r="A13" s="8" t="s">
        <v>422</v>
      </c>
      <c r="B13" s="8">
        <v>59</v>
      </c>
      <c r="C13" s="8"/>
      <c r="D13" s="9"/>
      <c r="E13" s="11">
        <v>705</v>
      </c>
      <c r="F13" s="12">
        <v>1016</v>
      </c>
      <c r="G13" s="12">
        <f>F13-E13+1+F14</f>
        <v>776</v>
      </c>
      <c r="H13" s="17">
        <v>1016</v>
      </c>
      <c r="I13" s="220">
        <v>37</v>
      </c>
      <c r="J13" s="155">
        <f>SUM(I13+G13)</f>
        <v>813</v>
      </c>
      <c r="K13" s="218">
        <v>248</v>
      </c>
      <c r="L13" s="217">
        <v>246</v>
      </c>
      <c r="M13" s="208">
        <f>K13/J13</f>
        <v>0.30504305043050428</v>
      </c>
    </row>
    <row r="14" spans="1:13" ht="16.5" thickTop="1" thickBot="1" x14ac:dyDescent="0.3">
      <c r="A14" s="8" t="s">
        <v>421</v>
      </c>
      <c r="B14" s="115" t="s">
        <v>15</v>
      </c>
      <c r="C14" s="8" t="s">
        <v>420</v>
      </c>
      <c r="D14" s="9" t="s">
        <v>419</v>
      </c>
      <c r="E14" s="11">
        <v>1</v>
      </c>
      <c r="F14" s="12">
        <v>464</v>
      </c>
      <c r="G14" s="12"/>
      <c r="H14" s="17">
        <v>2808</v>
      </c>
      <c r="I14" s="211"/>
      <c r="J14" s="155"/>
      <c r="K14" s="218"/>
      <c r="L14" s="217"/>
      <c r="M14" s="208"/>
    </row>
    <row r="15" spans="1:13" ht="16.5" thickTop="1" thickBot="1" x14ac:dyDescent="0.3">
      <c r="A15" s="8" t="s">
        <v>390</v>
      </c>
      <c r="B15" s="8">
        <v>60</v>
      </c>
      <c r="C15" s="8"/>
      <c r="D15" s="9"/>
      <c r="E15" s="11">
        <v>465</v>
      </c>
      <c r="F15" s="12">
        <v>1226</v>
      </c>
      <c r="G15" s="12">
        <f>F15-E15+1</f>
        <v>762</v>
      </c>
      <c r="H15" s="13"/>
      <c r="I15" s="211"/>
      <c r="J15" s="155">
        <f>SUM(I15+G15)</f>
        <v>762</v>
      </c>
      <c r="K15" s="218">
        <v>273</v>
      </c>
      <c r="L15" s="217">
        <v>271</v>
      </c>
      <c r="M15" s="208">
        <f>K15/J15</f>
        <v>0.35826771653543305</v>
      </c>
    </row>
    <row r="16" spans="1:13" ht="16.5" thickTop="1" thickBot="1" x14ac:dyDescent="0.3">
      <c r="A16" s="8" t="s">
        <v>418</v>
      </c>
      <c r="B16" s="8">
        <v>61</v>
      </c>
      <c r="C16" s="8"/>
      <c r="D16" s="9"/>
      <c r="E16" s="11">
        <v>1227</v>
      </c>
      <c r="F16" s="12">
        <v>1994</v>
      </c>
      <c r="G16" s="12">
        <f>F16-E16+1</f>
        <v>768</v>
      </c>
      <c r="H16" s="13"/>
      <c r="I16" s="211"/>
      <c r="J16" s="155">
        <f>SUM(I16+G16)</f>
        <v>768</v>
      </c>
      <c r="K16" s="218">
        <v>242</v>
      </c>
      <c r="L16" s="217">
        <v>242</v>
      </c>
      <c r="M16" s="208">
        <f>K16/J16</f>
        <v>0.31510416666666669</v>
      </c>
    </row>
    <row r="17" spans="1:13" ht="16.5" thickTop="1" thickBot="1" x14ac:dyDescent="0.3">
      <c r="A17" s="8"/>
      <c r="B17" s="8">
        <v>62</v>
      </c>
      <c r="C17" s="8"/>
      <c r="D17" s="9"/>
      <c r="E17" s="11">
        <v>1995</v>
      </c>
      <c r="F17" s="12">
        <v>2808</v>
      </c>
      <c r="G17" s="12">
        <f>F17-E17+1</f>
        <v>814</v>
      </c>
      <c r="H17" s="13"/>
      <c r="I17" s="220">
        <v>49</v>
      </c>
      <c r="J17" s="155">
        <f>SUM(I17+G17)</f>
        <v>863</v>
      </c>
      <c r="K17" s="218">
        <v>225</v>
      </c>
      <c r="L17" s="217">
        <v>222</v>
      </c>
      <c r="M17" s="208">
        <f>K17/J17</f>
        <v>0.26071842410196988</v>
      </c>
    </row>
    <row r="18" spans="1:13" ht="16.5" thickTop="1" thickBot="1" x14ac:dyDescent="0.3">
      <c r="A18" s="29"/>
      <c r="B18" s="23"/>
      <c r="C18" s="29"/>
      <c r="D18" s="24"/>
      <c r="E18" s="33"/>
      <c r="F18" s="34"/>
      <c r="G18" s="224"/>
      <c r="H18" s="35"/>
      <c r="I18" s="204"/>
      <c r="J18" s="93"/>
      <c r="K18" s="218"/>
      <c r="L18" s="217"/>
      <c r="M18" s="221"/>
    </row>
    <row r="19" spans="1:13" ht="16.5" thickTop="1" thickBot="1" x14ac:dyDescent="0.3">
      <c r="A19" s="8" t="s">
        <v>417</v>
      </c>
      <c r="B19" s="8">
        <v>63</v>
      </c>
      <c r="C19" s="8" t="s">
        <v>416</v>
      </c>
      <c r="D19" s="9" t="s">
        <v>415</v>
      </c>
      <c r="E19" s="229" t="s">
        <v>414</v>
      </c>
      <c r="F19" s="6">
        <v>620</v>
      </c>
      <c r="G19" s="228">
        <f>F19-E19+1</f>
        <v>620</v>
      </c>
      <c r="H19" s="17">
        <v>1912</v>
      </c>
      <c r="I19" s="220">
        <v>21</v>
      </c>
      <c r="J19" s="155">
        <f>SUM(I19+G19)</f>
        <v>641</v>
      </c>
      <c r="K19" s="218">
        <v>242</v>
      </c>
      <c r="L19" s="217">
        <v>241</v>
      </c>
      <c r="M19" s="208">
        <f>K19/J19</f>
        <v>0.37753510140405616</v>
      </c>
    </row>
    <row r="20" spans="1:13" ht="16.5" thickTop="1" thickBot="1" x14ac:dyDescent="0.3">
      <c r="A20" s="8" t="s">
        <v>391</v>
      </c>
      <c r="B20" s="8">
        <v>64</v>
      </c>
      <c r="C20" s="8"/>
      <c r="D20" s="9"/>
      <c r="E20" s="11">
        <v>621</v>
      </c>
      <c r="F20" s="12">
        <v>1392</v>
      </c>
      <c r="G20" s="11">
        <f>F20-E20+1</f>
        <v>772</v>
      </c>
      <c r="H20" s="13"/>
      <c r="I20" s="211"/>
      <c r="J20" s="155">
        <f>SUM(I20+G20)</f>
        <v>772</v>
      </c>
      <c r="K20" s="218">
        <v>291</v>
      </c>
      <c r="L20" s="217">
        <v>289</v>
      </c>
      <c r="M20" s="208">
        <f>K20/J20</f>
        <v>0.37694300518134716</v>
      </c>
    </row>
    <row r="21" spans="1:13" ht="16.5" thickTop="1" thickBot="1" x14ac:dyDescent="0.3">
      <c r="A21" s="8" t="s">
        <v>390</v>
      </c>
      <c r="B21" s="8">
        <v>65</v>
      </c>
      <c r="C21" s="8"/>
      <c r="D21" s="28"/>
      <c r="E21" s="11">
        <v>1393</v>
      </c>
      <c r="F21" s="12">
        <v>1912</v>
      </c>
      <c r="G21" s="11">
        <f>F21-E21+1+(F22-E22+1)+(F23-E23+1)+(F24-E24+1)+(F25-E25+1)+(F26-E26+1)</f>
        <v>771</v>
      </c>
      <c r="H21" s="13"/>
      <c r="I21" s="220">
        <v>7</v>
      </c>
      <c r="J21" s="155">
        <f>SUM(I21+G21)</f>
        <v>778</v>
      </c>
      <c r="K21" s="218">
        <v>277</v>
      </c>
      <c r="L21" s="217">
        <v>276</v>
      </c>
      <c r="M21" s="208">
        <f>K21/J21</f>
        <v>0.35604113110539848</v>
      </c>
    </row>
    <row r="22" spans="1:13" ht="16.5" thickTop="1" thickBot="1" x14ac:dyDescent="0.3">
      <c r="A22" s="8" t="s">
        <v>413</v>
      </c>
      <c r="B22" s="115" t="s">
        <v>15</v>
      </c>
      <c r="C22" s="8" t="s">
        <v>409</v>
      </c>
      <c r="D22" s="9" t="s">
        <v>408</v>
      </c>
      <c r="E22" s="11">
        <v>1</v>
      </c>
      <c r="F22" s="12">
        <v>30</v>
      </c>
      <c r="G22" s="11"/>
      <c r="H22" s="17">
        <v>251</v>
      </c>
      <c r="I22" s="211"/>
      <c r="J22" s="155"/>
      <c r="K22" s="218"/>
      <c r="L22" s="217"/>
      <c r="M22" s="208"/>
    </row>
    <row r="23" spans="1:13" ht="16.5" thickTop="1" thickBot="1" x14ac:dyDescent="0.3">
      <c r="A23" s="8"/>
      <c r="B23" s="115" t="s">
        <v>15</v>
      </c>
      <c r="C23" s="8"/>
      <c r="D23" s="9"/>
      <c r="E23" s="11">
        <v>293</v>
      </c>
      <c r="F23" s="12">
        <v>307</v>
      </c>
      <c r="G23" s="11"/>
      <c r="H23" s="134" t="s">
        <v>34</v>
      </c>
      <c r="I23" s="211"/>
      <c r="J23" s="155"/>
      <c r="K23" s="218"/>
      <c r="L23" s="217"/>
      <c r="M23" s="208"/>
    </row>
    <row r="24" spans="1:13" ht="16.5" thickTop="1" thickBot="1" x14ac:dyDescent="0.3">
      <c r="A24" s="8"/>
      <c r="B24" s="115" t="s">
        <v>15</v>
      </c>
      <c r="C24" s="8"/>
      <c r="D24" s="9"/>
      <c r="E24" s="11">
        <v>348</v>
      </c>
      <c r="F24" s="12">
        <v>536</v>
      </c>
      <c r="G24" s="11"/>
      <c r="H24" s="13"/>
      <c r="I24" s="211"/>
      <c r="J24" s="155"/>
      <c r="K24" s="218"/>
      <c r="L24" s="217"/>
      <c r="M24" s="208"/>
    </row>
    <row r="25" spans="1:13" ht="16.5" thickTop="1" thickBot="1" x14ac:dyDescent="0.3">
      <c r="A25" s="8"/>
      <c r="B25" s="115" t="s">
        <v>15</v>
      </c>
      <c r="C25" s="8"/>
      <c r="D25" s="9"/>
      <c r="E25" s="11">
        <v>1537</v>
      </c>
      <c r="F25" s="12">
        <v>1541</v>
      </c>
      <c r="G25" s="11"/>
      <c r="H25" s="13"/>
      <c r="I25" s="211"/>
      <c r="J25" s="155"/>
      <c r="K25" s="218"/>
      <c r="L25" s="217"/>
      <c r="M25" s="208"/>
    </row>
    <row r="26" spans="1:13" ht="16.5" thickTop="1" thickBot="1" x14ac:dyDescent="0.3">
      <c r="A26" s="8"/>
      <c r="B26" s="115" t="s">
        <v>15</v>
      </c>
      <c r="C26" s="8"/>
      <c r="D26" s="9"/>
      <c r="E26" s="11">
        <v>1709</v>
      </c>
      <c r="F26" s="12">
        <v>1720</v>
      </c>
      <c r="G26" s="11"/>
      <c r="H26" s="13"/>
      <c r="I26" s="211"/>
      <c r="J26" s="155"/>
      <c r="K26" s="218"/>
      <c r="L26" s="217"/>
      <c r="M26" s="208"/>
    </row>
    <row r="27" spans="1:13" ht="16.5" thickTop="1" thickBot="1" x14ac:dyDescent="0.3">
      <c r="A27" s="8"/>
      <c r="B27" s="8"/>
      <c r="C27" s="8"/>
      <c r="D27" s="9"/>
      <c r="E27" s="11"/>
      <c r="F27" s="12"/>
      <c r="G27" s="222"/>
      <c r="H27" s="13"/>
      <c r="I27" s="211"/>
      <c r="J27" s="155"/>
      <c r="K27" s="218"/>
      <c r="L27" s="217"/>
      <c r="M27" s="208"/>
    </row>
    <row r="28" spans="1:13" ht="16.5" thickTop="1" thickBot="1" x14ac:dyDescent="0.3">
      <c r="A28" s="23"/>
      <c r="B28" s="29"/>
      <c r="C28" s="96"/>
      <c r="D28" s="24"/>
      <c r="E28" s="29"/>
      <c r="F28" s="96"/>
      <c r="G28" s="35"/>
      <c r="H28" s="35"/>
      <c r="I28" s="211"/>
      <c r="J28" s="93"/>
      <c r="K28" s="218"/>
      <c r="L28" s="217"/>
      <c r="M28" s="221"/>
    </row>
    <row r="29" spans="1:13" ht="16.5" thickTop="1" thickBot="1" x14ac:dyDescent="0.3">
      <c r="A29" s="2" t="s">
        <v>412</v>
      </c>
      <c r="B29" s="2">
        <v>66</v>
      </c>
      <c r="C29" s="3" t="s">
        <v>409</v>
      </c>
      <c r="D29" s="2" t="s">
        <v>408</v>
      </c>
      <c r="E29" s="11">
        <v>31</v>
      </c>
      <c r="F29" s="11">
        <v>292</v>
      </c>
      <c r="G29" s="11">
        <f>(F29-E29+1)+(F30-E30+1)+(F31-E31+1)</f>
        <v>651</v>
      </c>
      <c r="H29" s="13"/>
      <c r="I29" s="227"/>
      <c r="J29" s="155">
        <f>SUM(I29+G29)</f>
        <v>651</v>
      </c>
      <c r="K29" s="218">
        <v>346</v>
      </c>
      <c r="L29" s="217">
        <v>325</v>
      </c>
      <c r="M29" s="208">
        <f>K29/J29</f>
        <v>0.53149001536098306</v>
      </c>
    </row>
    <row r="30" spans="1:13" ht="16.5" thickTop="1" thickBot="1" x14ac:dyDescent="0.3">
      <c r="A30" s="8" t="s">
        <v>411</v>
      </c>
      <c r="B30" s="115" t="s">
        <v>15</v>
      </c>
      <c r="C30" s="9"/>
      <c r="D30" s="8"/>
      <c r="E30" s="11">
        <v>308</v>
      </c>
      <c r="F30" s="11">
        <v>347</v>
      </c>
      <c r="G30" s="11"/>
      <c r="H30" s="13"/>
      <c r="I30" s="211"/>
      <c r="J30" s="155"/>
      <c r="K30" s="218"/>
      <c r="L30" s="217"/>
      <c r="M30" s="208"/>
    </row>
    <row r="31" spans="1:13" ht="16.5" thickTop="1" thickBot="1" x14ac:dyDescent="0.3">
      <c r="A31" s="8" t="s">
        <v>134</v>
      </c>
      <c r="B31" s="115" t="s">
        <v>15</v>
      </c>
      <c r="C31" s="9"/>
      <c r="D31" s="8"/>
      <c r="E31" s="11">
        <v>537</v>
      </c>
      <c r="F31" s="11">
        <v>885</v>
      </c>
      <c r="G31" s="11"/>
      <c r="H31" s="13"/>
      <c r="I31" s="211"/>
      <c r="J31" s="155"/>
      <c r="K31" s="218"/>
      <c r="L31" s="217"/>
      <c r="M31" s="208"/>
    </row>
    <row r="32" spans="1:13" ht="16.5" thickTop="1" thickBot="1" x14ac:dyDescent="0.3">
      <c r="A32" s="8" t="s">
        <v>410</v>
      </c>
      <c r="B32" s="8">
        <v>67</v>
      </c>
      <c r="C32" s="9" t="s">
        <v>409</v>
      </c>
      <c r="D32" s="8" t="s">
        <v>408</v>
      </c>
      <c r="E32" s="11">
        <v>886</v>
      </c>
      <c r="F32" s="11">
        <v>1536</v>
      </c>
      <c r="G32" s="11">
        <f>F32-E32+1</f>
        <v>651</v>
      </c>
      <c r="H32" s="17">
        <v>1837</v>
      </c>
      <c r="I32" s="220">
        <v>94</v>
      </c>
      <c r="J32" s="155">
        <f>SUM(I32+G32)</f>
        <v>745</v>
      </c>
      <c r="K32" s="218">
        <v>211</v>
      </c>
      <c r="L32" s="217">
        <v>204</v>
      </c>
      <c r="M32" s="208">
        <f>K32/J32</f>
        <v>0.28322147651006713</v>
      </c>
    </row>
    <row r="33" spans="1:13" ht="16.5" thickTop="1" thickBot="1" x14ac:dyDescent="0.3">
      <c r="A33" s="8"/>
      <c r="B33" s="8"/>
      <c r="C33" s="9"/>
      <c r="D33" s="8"/>
      <c r="E33" s="11"/>
      <c r="F33" s="11"/>
      <c r="G33" s="11"/>
      <c r="H33" s="134" t="s">
        <v>34</v>
      </c>
      <c r="I33" s="211"/>
      <c r="J33" s="155"/>
      <c r="K33" s="218"/>
      <c r="L33" s="217"/>
      <c r="M33" s="208"/>
    </row>
    <row r="34" spans="1:13" ht="16.5" thickTop="1" thickBot="1" x14ac:dyDescent="0.3">
      <c r="A34" s="8"/>
      <c r="B34" s="8">
        <v>68</v>
      </c>
      <c r="C34" s="9" t="s">
        <v>409</v>
      </c>
      <c r="D34" s="8" t="s">
        <v>408</v>
      </c>
      <c r="E34" s="11">
        <v>1542</v>
      </c>
      <c r="F34" s="11">
        <v>1708</v>
      </c>
      <c r="G34" s="11">
        <f>F34-E34+1+(F35-E35+1)</f>
        <v>535</v>
      </c>
      <c r="H34" s="13"/>
      <c r="I34" s="211"/>
      <c r="J34" s="155">
        <f>SUM(I34+G34)</f>
        <v>535</v>
      </c>
      <c r="K34" s="218">
        <v>193</v>
      </c>
      <c r="L34" s="217">
        <v>186</v>
      </c>
      <c r="M34" s="208">
        <f>K34/J34</f>
        <v>0.36074766355140186</v>
      </c>
    </row>
    <row r="35" spans="1:13" ht="16.5" thickTop="1" thickBot="1" x14ac:dyDescent="0.3">
      <c r="A35" s="8"/>
      <c r="B35" s="115" t="s">
        <v>15</v>
      </c>
      <c r="C35" s="9"/>
      <c r="D35" s="8"/>
      <c r="E35" s="11">
        <v>1721</v>
      </c>
      <c r="F35" s="11">
        <v>2088</v>
      </c>
      <c r="G35" s="11"/>
      <c r="H35" s="13"/>
      <c r="I35" s="211"/>
      <c r="J35" s="155"/>
      <c r="K35" s="218"/>
      <c r="L35" s="217"/>
      <c r="M35" s="208"/>
    </row>
    <row r="36" spans="1:13" ht="16.5" thickTop="1" thickBot="1" x14ac:dyDescent="0.3">
      <c r="A36" s="8"/>
      <c r="B36" s="115"/>
      <c r="C36" s="9"/>
      <c r="D36" s="8"/>
      <c r="E36" s="11"/>
      <c r="F36" s="11"/>
      <c r="G36" s="224"/>
      <c r="H36" s="13"/>
      <c r="I36" s="211"/>
      <c r="J36" s="155"/>
      <c r="K36" s="218"/>
      <c r="L36" s="217"/>
      <c r="M36" s="208"/>
    </row>
    <row r="37" spans="1:13" ht="16.5" thickTop="1" thickBot="1" x14ac:dyDescent="0.3">
      <c r="A37" s="29"/>
      <c r="B37" s="29"/>
      <c r="C37" s="24"/>
      <c r="D37" s="29"/>
      <c r="E37" s="33"/>
      <c r="F37" s="34"/>
      <c r="G37" s="224"/>
      <c r="H37" s="35"/>
      <c r="I37" s="204"/>
      <c r="J37" s="93"/>
      <c r="K37" s="218"/>
      <c r="L37" s="217"/>
      <c r="M37" s="221"/>
    </row>
    <row r="38" spans="1:13" ht="16.5" thickTop="1" thickBot="1" x14ac:dyDescent="0.3">
      <c r="A38" s="8" t="s">
        <v>407</v>
      </c>
      <c r="B38" s="8">
        <v>69</v>
      </c>
      <c r="C38" s="9" t="s">
        <v>406</v>
      </c>
      <c r="D38" s="8" t="s">
        <v>405</v>
      </c>
      <c r="E38" s="11">
        <v>1</v>
      </c>
      <c r="F38" s="11">
        <v>622</v>
      </c>
      <c r="G38" s="5">
        <f>F38-E38+1</f>
        <v>622</v>
      </c>
      <c r="H38" s="17">
        <v>2718</v>
      </c>
      <c r="I38" s="220">
        <v>66</v>
      </c>
      <c r="J38" s="155">
        <f>SUM(I38+G38)</f>
        <v>688</v>
      </c>
      <c r="K38" s="218">
        <v>287</v>
      </c>
      <c r="L38" s="217">
        <v>279</v>
      </c>
      <c r="M38" s="208">
        <f>K38/J38</f>
        <v>0.41715116279069769</v>
      </c>
    </row>
    <row r="39" spans="1:13" ht="16.5" thickTop="1" thickBot="1" x14ac:dyDescent="0.3">
      <c r="A39" s="8" t="s">
        <v>404</v>
      </c>
      <c r="B39" s="8">
        <v>70</v>
      </c>
      <c r="C39" s="9"/>
      <c r="D39" s="8"/>
      <c r="E39" s="11">
        <v>623</v>
      </c>
      <c r="F39" s="11">
        <v>1338</v>
      </c>
      <c r="G39" s="11">
        <f>F39-E39+1</f>
        <v>716</v>
      </c>
      <c r="H39" s="13"/>
      <c r="I39" s="211"/>
      <c r="J39" s="155">
        <f>SUM(I39+G39)</f>
        <v>716</v>
      </c>
      <c r="K39" s="218">
        <v>291</v>
      </c>
      <c r="L39" s="217">
        <v>290</v>
      </c>
      <c r="M39" s="208">
        <f>K39/J39</f>
        <v>0.40642458100558659</v>
      </c>
    </row>
    <row r="40" spans="1:13" ht="16.5" thickTop="1" thickBot="1" x14ac:dyDescent="0.3">
      <c r="A40" s="8" t="s">
        <v>398</v>
      </c>
      <c r="B40" s="8">
        <v>71</v>
      </c>
      <c r="C40" s="9"/>
      <c r="D40" s="8"/>
      <c r="E40" s="11">
        <v>1339</v>
      </c>
      <c r="F40" s="11">
        <v>2010</v>
      </c>
      <c r="G40" s="11">
        <f>F40-E40+1</f>
        <v>672</v>
      </c>
      <c r="H40" s="13"/>
      <c r="I40" s="211"/>
      <c r="J40" s="155">
        <f>SUM(I40+G40)</f>
        <v>672</v>
      </c>
      <c r="K40" s="218">
        <v>264</v>
      </c>
      <c r="L40" s="217">
        <v>259</v>
      </c>
      <c r="M40" s="208">
        <f>K40/J40</f>
        <v>0.39285714285714285</v>
      </c>
    </row>
    <row r="41" spans="1:13" ht="16.5" thickTop="1" thickBot="1" x14ac:dyDescent="0.3">
      <c r="A41" s="8" t="s">
        <v>262</v>
      </c>
      <c r="B41" s="8">
        <v>72</v>
      </c>
      <c r="C41" s="9"/>
      <c r="D41" s="8"/>
      <c r="E41" s="11">
        <v>2011</v>
      </c>
      <c r="F41" s="11">
        <v>2718</v>
      </c>
      <c r="G41" s="11">
        <f>F41-E41+1</f>
        <v>708</v>
      </c>
      <c r="H41" s="13"/>
      <c r="I41" s="211"/>
      <c r="J41" s="155">
        <f>SUM(I41+G41)</f>
        <v>708</v>
      </c>
      <c r="K41" s="218">
        <v>299</v>
      </c>
      <c r="L41" s="217">
        <v>294</v>
      </c>
      <c r="M41" s="208">
        <f>K41/J41</f>
        <v>0.42231638418079098</v>
      </c>
    </row>
    <row r="42" spans="1:13" ht="16.5" thickTop="1" thickBot="1" x14ac:dyDescent="0.3">
      <c r="A42" s="8" t="s">
        <v>403</v>
      </c>
      <c r="B42" s="8"/>
      <c r="C42" s="9"/>
      <c r="D42" s="8"/>
      <c r="E42" s="11"/>
      <c r="F42" s="11"/>
      <c r="G42" s="11"/>
      <c r="H42" s="13"/>
      <c r="I42" s="211"/>
      <c r="J42" s="155"/>
      <c r="K42" s="218"/>
      <c r="L42" s="217"/>
      <c r="M42" s="208"/>
    </row>
    <row r="43" spans="1:13" ht="16.5" thickTop="1" thickBot="1" x14ac:dyDescent="0.3">
      <c r="A43" s="29"/>
      <c r="B43" s="23"/>
      <c r="C43" s="24"/>
      <c r="D43" s="29"/>
      <c r="E43" s="33"/>
      <c r="F43" s="34"/>
      <c r="G43" s="224"/>
      <c r="H43" s="35"/>
      <c r="I43" s="211"/>
      <c r="J43" s="155"/>
      <c r="K43" s="218"/>
      <c r="L43" s="217"/>
      <c r="M43" s="221"/>
    </row>
    <row r="44" spans="1:13" ht="16.5" thickTop="1" thickBot="1" x14ac:dyDescent="0.3">
      <c r="A44" s="8" t="s">
        <v>402</v>
      </c>
      <c r="B44" s="8">
        <v>73</v>
      </c>
      <c r="C44" s="9" t="s">
        <v>401</v>
      </c>
      <c r="D44" s="8" t="s">
        <v>400</v>
      </c>
      <c r="E44" s="11">
        <v>1</v>
      </c>
      <c r="F44" s="11">
        <v>608</v>
      </c>
      <c r="G44" s="5">
        <f>F44-E44+1</f>
        <v>608</v>
      </c>
      <c r="H44" s="17">
        <v>1982</v>
      </c>
      <c r="I44" s="226">
        <v>45</v>
      </c>
      <c r="J44" s="104">
        <f>SUM(I44+G44)</f>
        <v>653</v>
      </c>
      <c r="K44" s="218">
        <v>287</v>
      </c>
      <c r="L44" s="217">
        <v>274</v>
      </c>
      <c r="M44" s="219">
        <f>K44/J44</f>
        <v>0.43950995405819293</v>
      </c>
    </row>
    <row r="45" spans="1:13" ht="16.5" thickTop="1" thickBot="1" x14ac:dyDescent="0.3">
      <c r="A45" s="8" t="s">
        <v>399</v>
      </c>
      <c r="B45" s="8">
        <v>74</v>
      </c>
      <c r="C45" s="63"/>
      <c r="D45" s="8"/>
      <c r="E45" s="11">
        <v>609</v>
      </c>
      <c r="F45" s="11">
        <v>1316</v>
      </c>
      <c r="G45" s="11">
        <f>F45-E45+1</f>
        <v>708</v>
      </c>
      <c r="H45" s="13"/>
      <c r="I45" s="211"/>
      <c r="J45" s="155">
        <f>SUM(I45+G45)</f>
        <v>708</v>
      </c>
      <c r="K45" s="218">
        <v>269</v>
      </c>
      <c r="L45" s="217">
        <v>268</v>
      </c>
      <c r="M45" s="208">
        <f>K45/J45</f>
        <v>0.37994350282485878</v>
      </c>
    </row>
    <row r="46" spans="1:13" ht="16.5" thickTop="1" thickBot="1" x14ac:dyDescent="0.3">
      <c r="A46" s="8" t="s">
        <v>398</v>
      </c>
      <c r="B46" s="8">
        <v>75</v>
      </c>
      <c r="C46" s="63"/>
      <c r="D46" s="8"/>
      <c r="E46" s="11">
        <v>1317</v>
      </c>
      <c r="F46" s="11">
        <v>1982</v>
      </c>
      <c r="G46" s="11">
        <f>F46-E46+1</f>
        <v>666</v>
      </c>
      <c r="H46" s="13"/>
      <c r="I46" s="211"/>
      <c r="J46" s="155">
        <f>SUM(I46+G46)</f>
        <v>666</v>
      </c>
      <c r="K46" s="218">
        <v>290</v>
      </c>
      <c r="L46" s="217">
        <v>287</v>
      </c>
      <c r="M46" s="208">
        <f>K46/J46</f>
        <v>0.43543543543543545</v>
      </c>
    </row>
    <row r="47" spans="1:13" ht="16.5" thickTop="1" thickBot="1" x14ac:dyDescent="0.3">
      <c r="A47" s="8" t="s">
        <v>262</v>
      </c>
      <c r="B47" s="8"/>
      <c r="C47" s="63"/>
      <c r="D47" s="8"/>
      <c r="E47" s="11"/>
      <c r="F47" s="12"/>
      <c r="G47" s="224"/>
      <c r="H47" s="13"/>
      <c r="I47" s="211"/>
      <c r="J47" s="155"/>
      <c r="K47" s="218"/>
      <c r="L47" s="217"/>
      <c r="M47" s="208"/>
    </row>
    <row r="48" spans="1:13" ht="16.5" thickTop="1" thickBot="1" x14ac:dyDescent="0.3">
      <c r="A48" s="8" t="s">
        <v>397</v>
      </c>
      <c r="B48" s="8"/>
      <c r="C48" s="63"/>
      <c r="D48" s="8"/>
      <c r="E48" s="11"/>
      <c r="F48" s="12"/>
      <c r="G48" s="222"/>
      <c r="H48" s="13"/>
      <c r="I48" s="211"/>
      <c r="J48" s="155"/>
      <c r="K48" s="218"/>
      <c r="L48" s="217"/>
      <c r="M48" s="208"/>
    </row>
    <row r="49" spans="1:13" ht="16.5" thickTop="1" thickBot="1" x14ac:dyDescent="0.3">
      <c r="A49" s="29"/>
      <c r="B49" s="29"/>
      <c r="C49" s="166"/>
      <c r="D49" s="29"/>
      <c r="E49" s="29"/>
      <c r="F49" s="96"/>
      <c r="G49" s="35"/>
      <c r="H49" s="35"/>
      <c r="I49" s="204"/>
      <c r="J49" s="93"/>
      <c r="K49" s="218"/>
      <c r="L49" s="217"/>
      <c r="M49" s="221"/>
    </row>
    <row r="50" spans="1:13" ht="16.5" thickTop="1" thickBot="1" x14ac:dyDescent="0.3">
      <c r="A50" s="17" t="s">
        <v>396</v>
      </c>
      <c r="B50" s="2">
        <v>76</v>
      </c>
      <c r="C50" s="28" t="s">
        <v>395</v>
      </c>
      <c r="D50" s="9" t="s">
        <v>394</v>
      </c>
      <c r="E50" s="11">
        <v>1</v>
      </c>
      <c r="F50" s="11">
        <v>620</v>
      </c>
      <c r="G50" s="11">
        <f>F50-E50+1</f>
        <v>620</v>
      </c>
      <c r="H50" s="17">
        <v>2108</v>
      </c>
      <c r="I50" s="220">
        <v>41</v>
      </c>
      <c r="J50" s="155">
        <f>SUM(I50+G50)</f>
        <v>661</v>
      </c>
      <c r="K50" s="218">
        <v>267</v>
      </c>
      <c r="L50" s="217">
        <v>267</v>
      </c>
      <c r="M50" s="208">
        <f>K50/J50</f>
        <v>0.40393343419062028</v>
      </c>
    </row>
    <row r="51" spans="1:13" ht="16.5" thickTop="1" thickBot="1" x14ac:dyDescent="0.3">
      <c r="A51" s="17" t="s">
        <v>393</v>
      </c>
      <c r="B51" s="8">
        <v>77</v>
      </c>
      <c r="C51" s="28"/>
      <c r="D51" s="9"/>
      <c r="E51" s="11">
        <v>621</v>
      </c>
      <c r="F51" s="11">
        <v>1340</v>
      </c>
      <c r="G51" s="11">
        <f>F51-E51+1</f>
        <v>720</v>
      </c>
      <c r="H51" s="13"/>
      <c r="I51" s="211"/>
      <c r="J51" s="155">
        <f>SUM(I51+G51)</f>
        <v>720</v>
      </c>
      <c r="K51" s="218">
        <v>289</v>
      </c>
      <c r="L51" s="217">
        <v>281</v>
      </c>
      <c r="M51" s="208">
        <f>K51/J51</f>
        <v>0.40138888888888891</v>
      </c>
    </row>
    <row r="52" spans="1:13" ht="16.5" thickTop="1" thickBot="1" x14ac:dyDescent="0.3">
      <c r="A52" s="17" t="s">
        <v>392</v>
      </c>
      <c r="B52" s="8">
        <v>78</v>
      </c>
      <c r="C52" s="28"/>
      <c r="D52" s="9"/>
      <c r="E52" s="11">
        <v>1341</v>
      </c>
      <c r="F52" s="11">
        <v>2010</v>
      </c>
      <c r="G52" s="11">
        <f>F52-E52+1</f>
        <v>670</v>
      </c>
      <c r="H52" s="13"/>
      <c r="I52" s="211"/>
      <c r="J52" s="155">
        <f>SUM(I52+G52)</f>
        <v>670</v>
      </c>
      <c r="K52" s="218">
        <v>261</v>
      </c>
      <c r="L52" s="217">
        <v>259</v>
      </c>
      <c r="M52" s="208">
        <f>K52/J52</f>
        <v>0.38955223880597017</v>
      </c>
    </row>
    <row r="53" spans="1:13" ht="16.5" thickTop="1" thickBot="1" x14ac:dyDescent="0.3">
      <c r="A53" s="17" t="s">
        <v>391</v>
      </c>
      <c r="B53" s="8">
        <v>79</v>
      </c>
      <c r="C53" s="28"/>
      <c r="D53" s="9"/>
      <c r="E53" s="11">
        <v>2011</v>
      </c>
      <c r="F53" s="11">
        <v>2108</v>
      </c>
      <c r="G53" s="11">
        <f>F53-E53+1+F54</f>
        <v>657</v>
      </c>
      <c r="H53" s="13"/>
      <c r="I53" s="211"/>
      <c r="J53" s="155">
        <f>SUM(I53+G53)</f>
        <v>657</v>
      </c>
      <c r="K53" s="218">
        <v>207</v>
      </c>
      <c r="L53" s="217">
        <v>206</v>
      </c>
      <c r="M53" s="208">
        <f>K53/J53</f>
        <v>0.31506849315068491</v>
      </c>
    </row>
    <row r="54" spans="1:13" ht="16.5" thickTop="1" thickBot="1" x14ac:dyDescent="0.3">
      <c r="A54" s="17" t="s">
        <v>390</v>
      </c>
      <c r="B54" s="115" t="s">
        <v>15</v>
      </c>
      <c r="C54" s="28" t="s">
        <v>389</v>
      </c>
      <c r="D54" s="9" t="s">
        <v>388</v>
      </c>
      <c r="E54" s="11">
        <v>1</v>
      </c>
      <c r="F54" s="11">
        <v>559</v>
      </c>
      <c r="G54" s="11"/>
      <c r="H54" s="17">
        <v>1856</v>
      </c>
      <c r="I54" s="211"/>
      <c r="J54" s="155"/>
      <c r="K54" s="218"/>
      <c r="L54" s="217"/>
      <c r="M54" s="208"/>
    </row>
    <row r="55" spans="1:13" ht="16.5" thickTop="1" thickBot="1" x14ac:dyDescent="0.3">
      <c r="A55" s="17" t="s">
        <v>387</v>
      </c>
      <c r="B55" s="8">
        <v>80</v>
      </c>
      <c r="C55" s="28"/>
      <c r="D55" s="9"/>
      <c r="E55" s="11">
        <v>560</v>
      </c>
      <c r="F55" s="11">
        <v>1227</v>
      </c>
      <c r="G55" s="11">
        <f>F55-E55+1</f>
        <v>668</v>
      </c>
      <c r="H55" s="13"/>
      <c r="I55" s="211"/>
      <c r="J55" s="155">
        <f>SUM(I55+G55)</f>
        <v>668</v>
      </c>
      <c r="K55" s="218">
        <v>232</v>
      </c>
      <c r="L55" s="217">
        <v>230</v>
      </c>
      <c r="M55" s="208">
        <f>K55/J55</f>
        <v>0.3473053892215569</v>
      </c>
    </row>
    <row r="56" spans="1:13" ht="16.5" thickTop="1" thickBot="1" x14ac:dyDescent="0.3">
      <c r="A56" s="17"/>
      <c r="B56" s="8">
        <v>81</v>
      </c>
      <c r="C56" s="28"/>
      <c r="D56" s="9"/>
      <c r="E56" s="11">
        <v>1228</v>
      </c>
      <c r="F56" s="11">
        <v>1856</v>
      </c>
      <c r="G56" s="11">
        <f>F56-E56+1</f>
        <v>629</v>
      </c>
      <c r="H56" s="13"/>
      <c r="I56" s="225">
        <v>33</v>
      </c>
      <c r="J56" s="93">
        <f>SUM(I56+G56)</f>
        <v>662</v>
      </c>
      <c r="K56" s="218">
        <v>203</v>
      </c>
      <c r="L56" s="217">
        <v>198</v>
      </c>
      <c r="M56" s="221">
        <f>K56/J56</f>
        <v>0.30664652567975831</v>
      </c>
    </row>
    <row r="57" spans="1:13" ht="16.5" thickTop="1" thickBot="1" x14ac:dyDescent="0.3">
      <c r="A57" s="2" t="s">
        <v>386</v>
      </c>
      <c r="B57" s="2">
        <v>82</v>
      </c>
      <c r="C57" s="106" t="s">
        <v>385</v>
      </c>
      <c r="D57" s="3" t="s">
        <v>384</v>
      </c>
      <c r="E57" s="5">
        <v>1</v>
      </c>
      <c r="F57" s="5">
        <v>756</v>
      </c>
      <c r="G57" s="5">
        <f>F57-E57+1</f>
        <v>756</v>
      </c>
      <c r="H57" s="7">
        <v>1640</v>
      </c>
      <c r="I57" s="220">
        <v>90</v>
      </c>
      <c r="J57" s="155">
        <f>SUM(I57+G57)</f>
        <v>846</v>
      </c>
      <c r="K57" s="218">
        <v>370</v>
      </c>
      <c r="L57" s="217">
        <v>328</v>
      </c>
      <c r="M57" s="219">
        <f>K57/J57</f>
        <v>0.43735224586288418</v>
      </c>
    </row>
    <row r="58" spans="1:13" ht="16.5" thickTop="1" thickBot="1" x14ac:dyDescent="0.3">
      <c r="A58" s="8" t="s">
        <v>383</v>
      </c>
      <c r="B58" s="8">
        <v>83</v>
      </c>
      <c r="C58" s="28"/>
      <c r="D58" s="9"/>
      <c r="E58" s="11">
        <v>757</v>
      </c>
      <c r="F58" s="11">
        <v>1640</v>
      </c>
      <c r="G58" s="11">
        <f>F58-E58+1</f>
        <v>884</v>
      </c>
      <c r="H58" s="13"/>
      <c r="I58" s="211"/>
      <c r="J58" s="155">
        <f>SUM(I58+G58)</f>
        <v>884</v>
      </c>
      <c r="K58" s="218">
        <v>357</v>
      </c>
      <c r="L58" s="217">
        <v>351</v>
      </c>
      <c r="M58" s="208">
        <f>K58/J58</f>
        <v>0.40384615384615385</v>
      </c>
    </row>
    <row r="59" spans="1:13" ht="16.5" thickTop="1" thickBot="1" x14ac:dyDescent="0.3">
      <c r="A59" s="8" t="s">
        <v>382</v>
      </c>
      <c r="B59" s="8"/>
      <c r="C59" s="28"/>
      <c r="D59" s="9"/>
      <c r="E59" s="11"/>
      <c r="F59" s="12"/>
      <c r="G59" s="224"/>
      <c r="H59" s="13"/>
      <c r="I59" s="211"/>
      <c r="J59" s="155"/>
      <c r="K59" s="218"/>
      <c r="L59" s="217"/>
      <c r="M59" s="208"/>
    </row>
    <row r="60" spans="1:13" ht="16.5" thickTop="1" thickBot="1" x14ac:dyDescent="0.3">
      <c r="A60" s="8" t="s">
        <v>306</v>
      </c>
      <c r="B60" s="8"/>
      <c r="C60" s="28"/>
      <c r="D60" s="9"/>
      <c r="E60" s="11"/>
      <c r="F60" s="12"/>
      <c r="G60" s="224"/>
      <c r="H60" s="13"/>
      <c r="I60" s="211"/>
      <c r="J60" s="155"/>
      <c r="K60" s="218"/>
      <c r="L60" s="217"/>
      <c r="M60" s="208"/>
    </row>
    <row r="61" spans="1:13" ht="16.5" thickTop="1" thickBot="1" x14ac:dyDescent="0.3">
      <c r="A61" s="29" t="s">
        <v>381</v>
      </c>
      <c r="B61" s="29"/>
      <c r="C61" s="96"/>
      <c r="D61" s="24"/>
      <c r="E61" s="33"/>
      <c r="F61" s="34"/>
      <c r="G61" s="224"/>
      <c r="H61" s="35"/>
      <c r="I61" s="204"/>
      <c r="J61" s="93"/>
      <c r="K61" s="218"/>
      <c r="L61" s="217"/>
      <c r="M61" s="221"/>
    </row>
    <row r="62" spans="1:13" ht="16.5" thickTop="1" thickBot="1" x14ac:dyDescent="0.3">
      <c r="A62" s="8" t="s">
        <v>380</v>
      </c>
      <c r="B62" s="8">
        <v>84</v>
      </c>
      <c r="C62" s="28" t="s">
        <v>379</v>
      </c>
      <c r="D62" s="9" t="s">
        <v>378</v>
      </c>
      <c r="E62" s="11">
        <v>1</v>
      </c>
      <c r="F62" s="11">
        <v>599</v>
      </c>
      <c r="G62" s="5">
        <f>F62-E62+1</f>
        <v>599</v>
      </c>
      <c r="H62" s="7">
        <v>1312</v>
      </c>
      <c r="I62" s="220">
        <v>43</v>
      </c>
      <c r="J62" s="155">
        <f>SUM(I62+G62)</f>
        <v>642</v>
      </c>
      <c r="K62" s="218">
        <v>229</v>
      </c>
      <c r="L62" s="217">
        <v>220</v>
      </c>
      <c r="M62" s="219">
        <f>K62/J62</f>
        <v>0.35669781931464173</v>
      </c>
    </row>
    <row r="63" spans="1:13" ht="16.5" thickTop="1" thickBot="1" x14ac:dyDescent="0.3">
      <c r="A63" s="8" t="s">
        <v>377</v>
      </c>
      <c r="B63" s="8">
        <v>85</v>
      </c>
      <c r="C63" s="28"/>
      <c r="D63" s="9"/>
      <c r="E63" s="11">
        <v>600</v>
      </c>
      <c r="F63" s="11">
        <v>1312</v>
      </c>
      <c r="G63" s="11">
        <f>F63-E63+1</f>
        <v>713</v>
      </c>
      <c r="H63" s="13"/>
      <c r="I63" s="211"/>
      <c r="J63" s="155">
        <f>SUM(I63+G63)</f>
        <v>713</v>
      </c>
      <c r="K63" s="218">
        <v>278</v>
      </c>
      <c r="L63" s="217">
        <v>273</v>
      </c>
      <c r="M63" s="208">
        <f>K63/J63</f>
        <v>0.38990182328190742</v>
      </c>
    </row>
    <row r="64" spans="1:13" ht="16.5" thickTop="1" thickBot="1" x14ac:dyDescent="0.3">
      <c r="A64" s="8" t="s">
        <v>262</v>
      </c>
      <c r="B64" s="8"/>
      <c r="C64" s="28"/>
      <c r="D64" s="9"/>
      <c r="E64" s="11"/>
      <c r="F64" s="12"/>
      <c r="G64" s="224"/>
      <c r="H64" s="13"/>
      <c r="I64" s="211"/>
      <c r="J64" s="155"/>
      <c r="K64" s="218"/>
      <c r="L64" s="217"/>
      <c r="M64" s="208"/>
    </row>
    <row r="65" spans="1:13" ht="16.5" thickTop="1" thickBot="1" x14ac:dyDescent="0.3">
      <c r="A65" s="8" t="s">
        <v>376</v>
      </c>
      <c r="B65" s="8"/>
      <c r="C65" s="28"/>
      <c r="D65" s="9"/>
      <c r="E65" s="11"/>
      <c r="F65" s="12"/>
      <c r="G65" s="224"/>
      <c r="H65" s="13"/>
      <c r="I65" s="211"/>
      <c r="J65" s="155"/>
      <c r="K65" s="218"/>
      <c r="L65" s="217"/>
      <c r="M65" s="208"/>
    </row>
    <row r="66" spans="1:13" ht="16.5" thickTop="1" thickBot="1" x14ac:dyDescent="0.3">
      <c r="A66" s="17"/>
      <c r="B66" s="8"/>
      <c r="C66" s="31"/>
      <c r="D66" s="50"/>
      <c r="E66" s="11"/>
      <c r="F66" s="12"/>
      <c r="G66" s="224"/>
      <c r="H66" s="13"/>
      <c r="I66" s="211"/>
      <c r="J66" s="155"/>
      <c r="K66" s="218"/>
      <c r="L66" s="217"/>
      <c r="M66" s="208"/>
    </row>
    <row r="67" spans="1:13" ht="16.5" thickTop="1" thickBot="1" x14ac:dyDescent="0.3">
      <c r="A67" s="17"/>
      <c r="B67" s="8"/>
      <c r="C67" s="31"/>
      <c r="D67" s="50"/>
      <c r="E67" s="11"/>
      <c r="F67" s="12"/>
      <c r="G67" s="224"/>
      <c r="H67" s="13"/>
      <c r="I67" s="211"/>
      <c r="J67" s="155"/>
      <c r="K67" s="218"/>
      <c r="L67" s="217"/>
      <c r="M67" s="208"/>
    </row>
    <row r="68" spans="1:13" ht="16.5" thickTop="1" thickBot="1" x14ac:dyDescent="0.3">
      <c r="A68" s="8"/>
      <c r="B68" s="8"/>
      <c r="C68" s="28"/>
      <c r="D68" s="9"/>
      <c r="E68" s="11"/>
      <c r="F68" s="12"/>
      <c r="G68" s="224"/>
      <c r="H68" s="13"/>
      <c r="I68" s="204"/>
      <c r="J68" s="93"/>
      <c r="K68" s="218"/>
      <c r="L68" s="217"/>
      <c r="M68" s="201"/>
    </row>
    <row r="69" spans="1:13" ht="16.5" thickTop="1" thickBot="1" x14ac:dyDescent="0.3">
      <c r="A69" s="2" t="s">
        <v>375</v>
      </c>
      <c r="B69" s="2">
        <v>86</v>
      </c>
      <c r="C69" s="106" t="s">
        <v>374</v>
      </c>
      <c r="D69" s="3" t="s">
        <v>373</v>
      </c>
      <c r="E69" s="5">
        <v>1</v>
      </c>
      <c r="F69" s="5">
        <v>501</v>
      </c>
      <c r="G69" s="5">
        <f>F69-E69+1</f>
        <v>501</v>
      </c>
      <c r="H69" s="7">
        <v>1657</v>
      </c>
      <c r="I69" s="220">
        <v>75</v>
      </c>
      <c r="J69" s="155">
        <f>SUM(I69+G69)</f>
        <v>576</v>
      </c>
      <c r="K69" s="218">
        <v>223</v>
      </c>
      <c r="L69" s="217">
        <v>208</v>
      </c>
      <c r="M69" s="223">
        <f>K69/J69</f>
        <v>0.38715277777777779</v>
      </c>
    </row>
    <row r="70" spans="1:13" ht="16.5" thickTop="1" thickBot="1" x14ac:dyDescent="0.3">
      <c r="A70" s="8" t="s">
        <v>372</v>
      </c>
      <c r="B70" s="8">
        <v>87</v>
      </c>
      <c r="C70" s="60"/>
      <c r="D70" s="9"/>
      <c r="E70" s="11">
        <v>502</v>
      </c>
      <c r="F70" s="11">
        <v>1067</v>
      </c>
      <c r="G70" s="11">
        <f>F70-E70+1</f>
        <v>566</v>
      </c>
      <c r="H70" s="158"/>
      <c r="I70" s="211"/>
      <c r="J70" s="155">
        <f>SUM(I70+G70)</f>
        <v>566</v>
      </c>
      <c r="K70" s="218">
        <v>226</v>
      </c>
      <c r="L70" s="217">
        <v>223</v>
      </c>
      <c r="M70" s="208">
        <f>K70/J70</f>
        <v>0.39929328621908128</v>
      </c>
    </row>
    <row r="71" spans="1:13" ht="16.5" thickTop="1" thickBot="1" x14ac:dyDescent="0.3">
      <c r="A71" s="8" t="s">
        <v>262</v>
      </c>
      <c r="B71" s="8">
        <v>88</v>
      </c>
      <c r="C71" s="28"/>
      <c r="D71" s="9"/>
      <c r="E71" s="11">
        <v>1068</v>
      </c>
      <c r="F71" s="11">
        <v>1657</v>
      </c>
      <c r="G71" s="11">
        <f>F71-E71+1</f>
        <v>590</v>
      </c>
      <c r="H71" s="158"/>
      <c r="I71" s="211"/>
      <c r="J71" s="155">
        <f>SUM(I71+G71)</f>
        <v>590</v>
      </c>
      <c r="K71" s="218">
        <v>230</v>
      </c>
      <c r="L71" s="217">
        <v>227</v>
      </c>
      <c r="M71" s="208">
        <f>K71/J71</f>
        <v>0.38983050847457629</v>
      </c>
    </row>
    <row r="72" spans="1:13" ht="16.5" thickTop="1" thickBot="1" x14ac:dyDescent="0.3">
      <c r="A72" s="8" t="s">
        <v>371</v>
      </c>
      <c r="B72" s="8"/>
      <c r="C72" s="28"/>
      <c r="D72" s="9"/>
      <c r="E72" s="11"/>
      <c r="F72" s="11"/>
      <c r="G72" s="11"/>
      <c r="H72" s="158"/>
      <c r="I72" s="211"/>
      <c r="J72" s="155"/>
      <c r="K72" s="218"/>
      <c r="L72" s="217"/>
      <c r="M72" s="208"/>
    </row>
    <row r="73" spans="1:13" ht="16.5" thickTop="1" thickBot="1" x14ac:dyDescent="0.3">
      <c r="A73" s="17"/>
      <c r="B73" s="8"/>
      <c r="C73" s="31"/>
      <c r="D73" s="50"/>
      <c r="E73" s="11"/>
      <c r="F73" s="100"/>
      <c r="G73" s="222"/>
      <c r="H73" s="158"/>
      <c r="I73" s="211"/>
      <c r="J73" s="155"/>
      <c r="K73" s="218"/>
      <c r="L73" s="217"/>
      <c r="M73" s="208"/>
    </row>
    <row r="74" spans="1:13" ht="16.5" thickTop="1" thickBot="1" x14ac:dyDescent="0.3">
      <c r="A74" s="17"/>
      <c r="B74" s="8"/>
      <c r="C74" s="28"/>
      <c r="D74" s="9"/>
      <c r="E74" s="8"/>
      <c r="F74" s="9"/>
      <c r="G74" s="13"/>
      <c r="H74" s="158"/>
      <c r="I74" s="211"/>
      <c r="J74" s="155"/>
      <c r="K74" s="218"/>
      <c r="L74" s="217"/>
      <c r="M74" s="208"/>
    </row>
    <row r="75" spans="1:13" ht="16.5" thickTop="1" thickBot="1" x14ac:dyDescent="0.3">
      <c r="A75" s="18"/>
      <c r="B75" s="18"/>
      <c r="C75" s="96"/>
      <c r="D75" s="24"/>
      <c r="E75" s="29"/>
      <c r="F75" s="24"/>
      <c r="G75" s="13"/>
      <c r="H75" s="164"/>
      <c r="I75" s="204"/>
      <c r="J75" s="93"/>
      <c r="K75" s="218"/>
      <c r="L75" s="217"/>
      <c r="M75" s="221"/>
    </row>
    <row r="76" spans="1:13" ht="16.5" thickTop="1" thickBot="1" x14ac:dyDescent="0.3">
      <c r="A76" s="2" t="s">
        <v>370</v>
      </c>
      <c r="B76" s="2">
        <v>89</v>
      </c>
      <c r="C76" s="28" t="s">
        <v>369</v>
      </c>
      <c r="D76" s="9" t="s">
        <v>368</v>
      </c>
      <c r="E76" s="5">
        <v>1</v>
      </c>
      <c r="F76" s="5">
        <v>622</v>
      </c>
      <c r="G76" s="5">
        <f>F76-E76+1</f>
        <v>622</v>
      </c>
      <c r="H76" s="7">
        <v>2026</v>
      </c>
      <c r="I76" s="220">
        <v>64</v>
      </c>
      <c r="J76" s="155">
        <f>SUM(I76+G76)</f>
        <v>686</v>
      </c>
      <c r="K76" s="218">
        <v>364</v>
      </c>
      <c r="L76" s="217">
        <v>349</v>
      </c>
      <c r="M76" s="219">
        <f>K76/J76</f>
        <v>0.53061224489795922</v>
      </c>
    </row>
    <row r="77" spans="1:13" ht="16.5" thickTop="1" thickBot="1" x14ac:dyDescent="0.3">
      <c r="A77" s="8" t="s">
        <v>367</v>
      </c>
      <c r="B77" s="8">
        <v>90</v>
      </c>
      <c r="C77" s="189"/>
      <c r="E77" s="11">
        <v>623</v>
      </c>
      <c r="F77" s="11">
        <v>1339</v>
      </c>
      <c r="G77" s="11">
        <f>F77-E77+1</f>
        <v>717</v>
      </c>
      <c r="H77" s="158"/>
      <c r="I77" s="211"/>
      <c r="J77" s="155">
        <f>SUM(I77+G77)</f>
        <v>717</v>
      </c>
      <c r="K77" s="218">
        <v>298</v>
      </c>
      <c r="L77" s="217">
        <v>292</v>
      </c>
      <c r="M77" s="208">
        <f>K77/J77</f>
        <v>0.41562064156206413</v>
      </c>
    </row>
    <row r="78" spans="1:13" ht="16.5" thickTop="1" thickBot="1" x14ac:dyDescent="0.3">
      <c r="A78" s="8" t="s">
        <v>262</v>
      </c>
      <c r="B78" s="8">
        <v>91</v>
      </c>
      <c r="C78" s="189"/>
      <c r="E78" s="11">
        <v>1340</v>
      </c>
      <c r="F78" s="11">
        <v>2026</v>
      </c>
      <c r="G78" s="11">
        <f>F78-E78+1</f>
        <v>687</v>
      </c>
      <c r="H78" s="158"/>
      <c r="I78" s="211"/>
      <c r="J78" s="155">
        <f>SUM(I78+G78)</f>
        <v>687</v>
      </c>
      <c r="K78" s="218">
        <v>277</v>
      </c>
      <c r="L78" s="217">
        <v>271</v>
      </c>
      <c r="M78" s="208">
        <f>K78/J78</f>
        <v>0.40320232896652108</v>
      </c>
    </row>
    <row r="79" spans="1:13" ht="16.5" thickTop="1" thickBot="1" x14ac:dyDescent="0.3">
      <c r="A79" s="8" t="s">
        <v>366</v>
      </c>
      <c r="B79" s="8">
        <v>92</v>
      </c>
      <c r="C79" s="28" t="s">
        <v>365</v>
      </c>
      <c r="D79" s="9" t="s">
        <v>364</v>
      </c>
      <c r="E79" s="11">
        <v>1</v>
      </c>
      <c r="F79" s="11">
        <v>704</v>
      </c>
      <c r="G79" s="11">
        <f>F79-E79+1</f>
        <v>704</v>
      </c>
      <c r="H79" s="17">
        <v>1371</v>
      </c>
      <c r="I79" s="220">
        <v>31</v>
      </c>
      <c r="J79" s="155">
        <f>SUM(I79+G79)</f>
        <v>735</v>
      </c>
      <c r="K79" s="218">
        <v>264</v>
      </c>
      <c r="L79" s="217">
        <v>263</v>
      </c>
      <c r="M79" s="208">
        <f>K79/J79</f>
        <v>0.35918367346938773</v>
      </c>
    </row>
    <row r="80" spans="1:13" ht="16.5" thickTop="1" thickBot="1" x14ac:dyDescent="0.3">
      <c r="A80" s="8"/>
      <c r="B80" s="8">
        <v>93</v>
      </c>
      <c r="C80" s="60"/>
      <c r="D80" s="9"/>
      <c r="E80" s="11">
        <v>705</v>
      </c>
      <c r="F80" s="11">
        <v>1371</v>
      </c>
      <c r="G80" s="11">
        <f>F80-E80+1</f>
        <v>667</v>
      </c>
      <c r="H80" s="158"/>
      <c r="I80" s="211"/>
      <c r="J80" s="155">
        <f>SUM(I80+G80)</f>
        <v>667</v>
      </c>
      <c r="K80" s="218">
        <v>306</v>
      </c>
      <c r="L80" s="217">
        <v>305</v>
      </c>
      <c r="M80" s="208">
        <f>K80/J80</f>
        <v>0.45877061469265368</v>
      </c>
    </row>
    <row r="81" spans="1:13" ht="16.5" thickTop="1" thickBot="1" x14ac:dyDescent="0.3">
      <c r="A81" s="18"/>
      <c r="B81" s="18"/>
      <c r="C81" s="184"/>
      <c r="D81" s="94"/>
      <c r="E81" s="33"/>
      <c r="F81" s="110"/>
      <c r="G81" s="178"/>
      <c r="H81" s="158"/>
      <c r="I81" s="204"/>
      <c r="J81" s="93"/>
      <c r="K81" s="218"/>
      <c r="L81" s="217"/>
      <c r="M81" s="221"/>
    </row>
    <row r="82" spans="1:13" ht="16.5" thickTop="1" thickBot="1" x14ac:dyDescent="0.3">
      <c r="A82" s="7" t="s">
        <v>363</v>
      </c>
      <c r="B82" s="2">
        <v>94</v>
      </c>
      <c r="C82" s="106" t="s">
        <v>362</v>
      </c>
      <c r="D82" s="3" t="s">
        <v>361</v>
      </c>
      <c r="E82" s="11">
        <v>1</v>
      </c>
      <c r="F82" s="11">
        <v>767</v>
      </c>
      <c r="G82" s="11">
        <f>F82-E82+1</f>
        <v>767</v>
      </c>
      <c r="H82" s="7">
        <v>1622</v>
      </c>
      <c r="I82" s="220">
        <v>47</v>
      </c>
      <c r="J82" s="155">
        <f>SUM(I82+G82)</f>
        <v>814</v>
      </c>
      <c r="K82" s="218">
        <v>381</v>
      </c>
      <c r="L82" s="217">
        <v>377</v>
      </c>
      <c r="M82" s="219">
        <f>K82/J82</f>
        <v>0.46805896805896807</v>
      </c>
    </row>
    <row r="83" spans="1:13" ht="15.75" thickTop="1" x14ac:dyDescent="0.25">
      <c r="A83" s="17" t="s">
        <v>360</v>
      </c>
      <c r="B83" s="8">
        <v>95</v>
      </c>
      <c r="C83" s="216"/>
      <c r="D83" s="215"/>
      <c r="E83" s="11">
        <v>768</v>
      </c>
      <c r="F83" s="11">
        <v>1622</v>
      </c>
      <c r="G83" s="11">
        <f>F83-E83+1</f>
        <v>855</v>
      </c>
      <c r="H83" s="13"/>
      <c r="I83" s="211"/>
      <c r="J83" s="155">
        <f>SUM(I83+G83)</f>
        <v>855</v>
      </c>
      <c r="K83" s="218">
        <v>362</v>
      </c>
      <c r="L83" s="217">
        <v>359</v>
      </c>
      <c r="M83" s="208">
        <f>K83/J83</f>
        <v>0.4233918128654971</v>
      </c>
    </row>
    <row r="84" spans="1:13" x14ac:dyDescent="0.25">
      <c r="A84" s="17" t="s">
        <v>359</v>
      </c>
      <c r="B84" s="8"/>
      <c r="C84" s="216"/>
      <c r="D84" s="215"/>
      <c r="E84" s="214"/>
      <c r="F84" s="213"/>
      <c r="G84" s="212"/>
      <c r="H84" s="13"/>
      <c r="I84" s="211"/>
      <c r="J84" s="155"/>
      <c r="K84" s="210"/>
      <c r="L84" s="209"/>
      <c r="M84" s="208"/>
    </row>
    <row r="85" spans="1:13" ht="15.75" thickBot="1" x14ac:dyDescent="0.3">
      <c r="A85" s="52" t="s">
        <v>358</v>
      </c>
      <c r="B85" s="52"/>
      <c r="C85" s="207"/>
      <c r="D85" s="206"/>
      <c r="E85" s="52"/>
      <c r="F85" s="55"/>
      <c r="G85" s="205"/>
      <c r="H85" s="35"/>
      <c r="I85" s="204"/>
      <c r="J85" s="93"/>
      <c r="K85" s="203"/>
      <c r="L85" s="202"/>
      <c r="M85" s="201"/>
    </row>
    <row r="86" spans="1:13" ht="15.75" thickTop="1" x14ac:dyDescent="0.25">
      <c r="A86" s="9"/>
      <c r="B86" s="63"/>
      <c r="C86" s="9"/>
      <c r="D86" s="9"/>
      <c r="E86" s="9"/>
      <c r="F86" s="9"/>
      <c r="G86" s="65"/>
      <c r="H86" s="65"/>
      <c r="M86" s="89"/>
    </row>
    <row r="87" spans="1:13" x14ac:dyDescent="0.25">
      <c r="A87" s="9" t="s">
        <v>116</v>
      </c>
      <c r="B87" s="9" t="s">
        <v>357</v>
      </c>
      <c r="C87" s="9" t="s">
        <v>109</v>
      </c>
      <c r="D87" s="9"/>
      <c r="E87" s="9"/>
      <c r="F87" s="9"/>
      <c r="G87" s="9">
        <f>SUM(G3:G86)</f>
        <v>30832</v>
      </c>
      <c r="H87" s="9">
        <f>SUM(H3:H86)</f>
        <v>30832</v>
      </c>
      <c r="I87" s="64">
        <f>SUM(I3:I85)</f>
        <v>818</v>
      </c>
      <c r="J87" s="64">
        <f>SUM(J3:J85)</f>
        <v>31650</v>
      </c>
      <c r="K87" s="64">
        <f>SUM(K3:K85)</f>
        <v>12469</v>
      </c>
      <c r="L87" s="64">
        <f>SUM(L3:L85)</f>
        <v>12232</v>
      </c>
      <c r="M87" s="232">
        <f>K87/J87</f>
        <v>0.39396524486571882</v>
      </c>
    </row>
    <row r="88" spans="1:13" x14ac:dyDescent="0.25">
      <c r="A88" s="9">
        <v>12</v>
      </c>
      <c r="B88" s="9">
        <v>45</v>
      </c>
      <c r="C88" s="9">
        <v>16</v>
      </c>
      <c r="D88" s="9"/>
      <c r="E88" s="9"/>
      <c r="F88" s="9"/>
      <c r="G88" s="65"/>
      <c r="H88" s="65"/>
    </row>
    <row r="93" spans="1:13" x14ac:dyDescent="0.25">
      <c r="I93" s="200"/>
    </row>
    <row r="94" spans="1:13" x14ac:dyDescent="0.25">
      <c r="I94" s="200"/>
    </row>
    <row r="98" spans="7:10" x14ac:dyDescent="0.25">
      <c r="G98" s="200"/>
      <c r="H98" s="200"/>
      <c r="I98" s="200"/>
      <c r="J98" s="200"/>
    </row>
    <row r="99" spans="7:10" x14ac:dyDescent="0.25">
      <c r="G99" s="200"/>
    </row>
    <row r="100" spans="7:10" x14ac:dyDescent="0.25">
      <c r="G100" s="200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2B055-B8CD-457B-9D87-EF7A3B6B4BAA}">
  <dimension ref="A1:M84"/>
  <sheetViews>
    <sheetView zoomScaleNormal="100" workbookViewId="0">
      <selection activeCell="I89" sqref="I88:I89"/>
    </sheetView>
  </sheetViews>
  <sheetFormatPr defaultRowHeight="15" x14ac:dyDescent="0.25"/>
  <cols>
    <col min="1" max="1" width="29.42578125" customWidth="1"/>
    <col min="2" max="2" width="13" customWidth="1"/>
    <col min="3" max="3" width="17.85546875" customWidth="1"/>
    <col min="4" max="4" width="10.85546875" customWidth="1"/>
    <col min="5" max="5" width="12.28515625" customWidth="1"/>
    <col min="6" max="6" width="11" customWidth="1"/>
    <col min="7" max="7" width="13.85546875" customWidth="1"/>
    <col min="8" max="8" width="10.42578125" customWidth="1"/>
    <col min="9" max="9" width="12.42578125" customWidth="1"/>
    <col min="10" max="10" width="13" customWidth="1"/>
    <col min="11" max="11" width="11.5703125" customWidth="1"/>
    <col min="12" max="12" width="12.28515625" customWidth="1"/>
    <col min="13" max="13" width="11.28515625" customWidth="1"/>
  </cols>
  <sheetData>
    <row r="1" spans="1:13" ht="53.25" customHeight="1" thickBot="1" x14ac:dyDescent="0.3">
      <c r="A1" s="230" t="s">
        <v>725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</row>
    <row r="2" spans="1:13" ht="64.5" thickTop="1" thickBot="1" x14ac:dyDescent="0.3">
      <c r="A2" s="139" t="s">
        <v>1</v>
      </c>
      <c r="B2" s="140" t="s">
        <v>2</v>
      </c>
      <c r="C2" s="139" t="s">
        <v>3</v>
      </c>
      <c r="D2" s="139" t="s">
        <v>4</v>
      </c>
      <c r="E2" s="139" t="s">
        <v>5</v>
      </c>
      <c r="F2" s="139" t="s">
        <v>6</v>
      </c>
      <c r="G2" s="139" t="s">
        <v>7</v>
      </c>
      <c r="H2" s="1" t="s">
        <v>8</v>
      </c>
      <c r="I2" s="1" t="s">
        <v>111</v>
      </c>
      <c r="J2" s="1" t="s">
        <v>110</v>
      </c>
      <c r="K2" s="83" t="s">
        <v>112</v>
      </c>
      <c r="L2" s="74" t="s">
        <v>113</v>
      </c>
      <c r="M2" s="84" t="s">
        <v>114</v>
      </c>
    </row>
    <row r="3" spans="1:13" ht="16.5" thickTop="1" thickBot="1" x14ac:dyDescent="0.3">
      <c r="A3" s="132" t="s">
        <v>724</v>
      </c>
      <c r="B3" s="2">
        <v>96</v>
      </c>
      <c r="C3" s="2" t="s">
        <v>723</v>
      </c>
      <c r="D3" s="3" t="s">
        <v>722</v>
      </c>
      <c r="E3" s="11">
        <v>1</v>
      </c>
      <c r="F3" s="11">
        <v>668</v>
      </c>
      <c r="G3" s="11">
        <f>F3-E3+1</f>
        <v>668</v>
      </c>
      <c r="H3" s="31">
        <v>2318</v>
      </c>
      <c r="I3" s="282">
        <v>57</v>
      </c>
      <c r="J3" s="65">
        <f>SUM(I3+G3)</f>
        <v>725</v>
      </c>
      <c r="K3" s="281">
        <v>295</v>
      </c>
      <c r="L3" s="102">
        <v>280</v>
      </c>
      <c r="M3" s="283">
        <f>K3/J3</f>
        <v>0.40689655172413791</v>
      </c>
    </row>
    <row r="4" spans="1:13" ht="16.5" thickTop="1" thickBot="1" x14ac:dyDescent="0.3">
      <c r="A4" s="131" t="s">
        <v>721</v>
      </c>
      <c r="B4" s="8">
        <v>97</v>
      </c>
      <c r="C4" s="8"/>
      <c r="D4" s="9"/>
      <c r="E4" s="11">
        <v>669</v>
      </c>
      <c r="F4" s="11">
        <v>1434</v>
      </c>
      <c r="G4" s="11">
        <f>F4-E4+1</f>
        <v>766</v>
      </c>
      <c r="H4" s="28"/>
      <c r="I4" s="65"/>
      <c r="J4" s="65">
        <f>SUM(I4+G4)</f>
        <v>766</v>
      </c>
      <c r="K4" s="281">
        <v>344</v>
      </c>
      <c r="L4" s="102">
        <v>338</v>
      </c>
      <c r="M4" s="280">
        <f>K4/J4</f>
        <v>0.44908616187989558</v>
      </c>
    </row>
    <row r="5" spans="1:13" ht="16.5" thickTop="1" thickBot="1" x14ac:dyDescent="0.3">
      <c r="A5" s="131" t="s">
        <v>720</v>
      </c>
      <c r="B5" s="8">
        <v>98</v>
      </c>
      <c r="C5" s="8"/>
      <c r="D5" s="9"/>
      <c r="E5" s="11">
        <v>1435</v>
      </c>
      <c r="F5" s="11">
        <v>2144</v>
      </c>
      <c r="G5" s="11">
        <f>F5-E5+1</f>
        <v>710</v>
      </c>
      <c r="H5" s="28"/>
      <c r="I5" s="65"/>
      <c r="J5" s="65">
        <f>SUM(I5+G5)</f>
        <v>710</v>
      </c>
      <c r="K5" s="281">
        <v>275</v>
      </c>
      <c r="L5" s="102">
        <v>274</v>
      </c>
      <c r="M5" s="280">
        <f>K5/J5</f>
        <v>0.38732394366197181</v>
      </c>
    </row>
    <row r="6" spans="1:13" ht="16.5" thickTop="1" thickBot="1" x14ac:dyDescent="0.3">
      <c r="A6" s="131" t="s">
        <v>170</v>
      </c>
      <c r="B6" s="8">
        <v>99</v>
      </c>
      <c r="C6" s="8"/>
      <c r="D6" s="9"/>
      <c r="E6" s="11">
        <v>2145</v>
      </c>
      <c r="F6" s="11">
        <v>2318</v>
      </c>
      <c r="G6" s="11">
        <f>F6-E6+1+(F7-E7+1)</f>
        <v>729</v>
      </c>
      <c r="H6" s="17">
        <v>1271</v>
      </c>
      <c r="I6" s="65"/>
      <c r="J6" s="65">
        <f>SUM(I6+G6)</f>
        <v>729</v>
      </c>
      <c r="K6" s="281">
        <v>257</v>
      </c>
      <c r="L6" s="102">
        <v>256</v>
      </c>
      <c r="M6" s="280">
        <f>K6/J6</f>
        <v>0.35253772290809327</v>
      </c>
    </row>
    <row r="7" spans="1:13" ht="16.5" thickTop="1" thickBot="1" x14ac:dyDescent="0.3">
      <c r="A7" s="131" t="s">
        <v>719</v>
      </c>
      <c r="B7" s="115" t="s">
        <v>15</v>
      </c>
      <c r="C7" s="8" t="s">
        <v>713</v>
      </c>
      <c r="D7" s="9" t="s">
        <v>712</v>
      </c>
      <c r="E7" s="11">
        <v>45</v>
      </c>
      <c r="F7" s="11">
        <v>599</v>
      </c>
      <c r="G7" s="11"/>
      <c r="H7" s="134" t="s">
        <v>34</v>
      </c>
      <c r="I7" s="65"/>
      <c r="J7" s="65"/>
      <c r="K7" s="281"/>
      <c r="L7" s="102"/>
      <c r="M7" s="280"/>
    </row>
    <row r="8" spans="1:13" ht="16.5" thickTop="1" thickBot="1" x14ac:dyDescent="0.3">
      <c r="A8" s="131"/>
      <c r="B8" s="115"/>
      <c r="C8" s="8"/>
      <c r="D8" s="9"/>
      <c r="E8" s="11"/>
      <c r="F8" s="11"/>
      <c r="G8" s="11"/>
      <c r="H8" s="8"/>
      <c r="I8" s="65"/>
      <c r="J8" s="65"/>
      <c r="K8" s="281"/>
      <c r="L8" s="102"/>
      <c r="M8" s="280"/>
    </row>
    <row r="9" spans="1:13" ht="16.5" thickTop="1" thickBot="1" x14ac:dyDescent="0.3">
      <c r="A9" s="131"/>
      <c r="B9" s="8">
        <v>100</v>
      </c>
      <c r="C9" s="8" t="s">
        <v>713</v>
      </c>
      <c r="D9" s="9" t="s">
        <v>712</v>
      </c>
      <c r="E9" s="11">
        <v>600</v>
      </c>
      <c r="F9" s="11">
        <v>1315</v>
      </c>
      <c r="G9" s="11">
        <f>F9-E9+1</f>
        <v>716</v>
      </c>
      <c r="H9" s="17"/>
      <c r="I9" s="282">
        <v>115</v>
      </c>
      <c r="J9" s="65">
        <f>SUM(I9+G9)</f>
        <v>831</v>
      </c>
      <c r="K9" s="281">
        <v>316</v>
      </c>
      <c r="L9" s="102">
        <v>309</v>
      </c>
      <c r="M9" s="280">
        <f>K9/J9</f>
        <v>0.38026474127557158</v>
      </c>
    </row>
    <row r="10" spans="1:13" ht="16.5" thickTop="1" thickBot="1" x14ac:dyDescent="0.3">
      <c r="A10" s="131"/>
      <c r="B10" s="17"/>
      <c r="C10" s="8"/>
      <c r="D10" s="9"/>
      <c r="E10" s="11"/>
      <c r="F10" s="12"/>
      <c r="G10" s="11"/>
      <c r="H10" s="28"/>
      <c r="I10" s="65"/>
      <c r="J10" s="65"/>
      <c r="K10" s="281"/>
      <c r="L10" s="102"/>
      <c r="M10" s="280"/>
    </row>
    <row r="11" spans="1:13" ht="16.5" thickTop="1" thickBot="1" x14ac:dyDescent="0.3">
      <c r="A11" s="137"/>
      <c r="B11" s="23"/>
      <c r="C11" s="17"/>
      <c r="D11" s="24"/>
      <c r="E11" s="29"/>
      <c r="F11" s="96"/>
      <c r="G11" s="8"/>
      <c r="H11" s="28"/>
      <c r="I11" s="204"/>
      <c r="J11" s="65"/>
      <c r="K11" s="281"/>
      <c r="L11" s="102"/>
      <c r="M11" s="286"/>
    </row>
    <row r="12" spans="1:13" ht="16.5" thickTop="1" thickBot="1" x14ac:dyDescent="0.3">
      <c r="A12" s="132" t="s">
        <v>718</v>
      </c>
      <c r="B12" s="8">
        <v>101</v>
      </c>
      <c r="C12" s="2" t="s">
        <v>717</v>
      </c>
      <c r="D12" s="9" t="s">
        <v>716</v>
      </c>
      <c r="E12" s="11">
        <v>1</v>
      </c>
      <c r="F12" s="11">
        <v>704</v>
      </c>
      <c r="G12" s="5">
        <f>F12-E12+1</f>
        <v>704</v>
      </c>
      <c r="H12" s="59">
        <v>2647</v>
      </c>
      <c r="I12" s="282">
        <v>64</v>
      </c>
      <c r="J12" s="284">
        <f>SUM(I12+G12)</f>
        <v>768</v>
      </c>
      <c r="K12" s="281">
        <v>455</v>
      </c>
      <c r="L12" s="102">
        <v>438</v>
      </c>
      <c r="M12" s="285">
        <f>K12/J12</f>
        <v>0.59244791666666663</v>
      </c>
    </row>
    <row r="13" spans="1:13" ht="16.5" thickTop="1" thickBot="1" x14ac:dyDescent="0.3">
      <c r="A13" s="131" t="s">
        <v>715</v>
      </c>
      <c r="B13" s="8">
        <v>102</v>
      </c>
      <c r="C13" s="8"/>
      <c r="D13" s="9"/>
      <c r="E13" s="11">
        <v>705</v>
      </c>
      <c r="F13" s="11">
        <v>1468</v>
      </c>
      <c r="G13" s="11">
        <f>F13-E13+1</f>
        <v>764</v>
      </c>
      <c r="H13" s="31"/>
      <c r="I13" s="211"/>
      <c r="J13" s="65">
        <f>SUM(I13+G13)</f>
        <v>764</v>
      </c>
      <c r="K13" s="281">
        <v>425</v>
      </c>
      <c r="L13" s="102">
        <v>422</v>
      </c>
      <c r="M13" s="280">
        <f>K13/J13</f>
        <v>0.55628272251308897</v>
      </c>
    </row>
    <row r="14" spans="1:13" ht="16.5" thickTop="1" thickBot="1" x14ac:dyDescent="0.3">
      <c r="A14" s="131" t="s">
        <v>676</v>
      </c>
      <c r="B14" s="8">
        <v>103</v>
      </c>
      <c r="C14" s="8"/>
      <c r="D14" s="9"/>
      <c r="E14" s="11">
        <v>1469</v>
      </c>
      <c r="F14" s="11">
        <v>2232</v>
      </c>
      <c r="G14" s="11">
        <f>F14-E14+1</f>
        <v>764</v>
      </c>
      <c r="H14" s="31"/>
      <c r="I14" s="211"/>
      <c r="J14" s="65">
        <f>SUM(I14+G14)</f>
        <v>764</v>
      </c>
      <c r="K14" s="281">
        <v>394</v>
      </c>
      <c r="L14" s="102">
        <v>388</v>
      </c>
      <c r="M14" s="280">
        <f>K14/J14</f>
        <v>0.51570680628272247</v>
      </c>
    </row>
    <row r="15" spans="1:13" ht="16.5" thickTop="1" thickBot="1" x14ac:dyDescent="0.3">
      <c r="A15" s="131" t="s">
        <v>170</v>
      </c>
      <c r="B15" s="8">
        <v>104</v>
      </c>
      <c r="C15" s="8"/>
      <c r="D15" s="9"/>
      <c r="E15" s="11">
        <v>2233</v>
      </c>
      <c r="F15" s="11">
        <v>2647</v>
      </c>
      <c r="G15" s="11">
        <f>F15-E15+1+(F16-E16+1)+(F17-E17+1)</f>
        <v>755</v>
      </c>
      <c r="H15" s="31"/>
      <c r="I15" s="282">
        <v>3</v>
      </c>
      <c r="J15" s="65">
        <f>SUM(I15+G15)</f>
        <v>758</v>
      </c>
      <c r="K15" s="281">
        <v>376</v>
      </c>
      <c r="L15" s="102">
        <v>371</v>
      </c>
      <c r="M15" s="280">
        <f>K15/J15</f>
        <v>0.49604221635883905</v>
      </c>
    </row>
    <row r="16" spans="1:13" ht="16.5" thickTop="1" thickBot="1" x14ac:dyDescent="0.3">
      <c r="A16" s="131" t="s">
        <v>714</v>
      </c>
      <c r="B16" s="115" t="s">
        <v>15</v>
      </c>
      <c r="C16" s="8" t="s">
        <v>713</v>
      </c>
      <c r="D16" s="9" t="s">
        <v>712</v>
      </c>
      <c r="E16" s="11">
        <v>1</v>
      </c>
      <c r="F16" s="11">
        <v>44</v>
      </c>
      <c r="G16" s="11"/>
      <c r="H16" s="31">
        <v>44</v>
      </c>
      <c r="I16" s="211"/>
      <c r="J16" s="65"/>
      <c r="K16" s="281"/>
      <c r="L16" s="102"/>
      <c r="M16" s="280"/>
    </row>
    <row r="17" spans="1:13" ht="16.5" thickTop="1" thickBot="1" x14ac:dyDescent="0.3">
      <c r="A17" s="135"/>
      <c r="B17" s="115" t="s">
        <v>15</v>
      </c>
      <c r="C17" s="8" t="s">
        <v>711</v>
      </c>
      <c r="D17" s="9" t="s">
        <v>710</v>
      </c>
      <c r="E17" s="11">
        <v>1</v>
      </c>
      <c r="F17" s="11">
        <v>296</v>
      </c>
      <c r="G17" s="11"/>
      <c r="H17" s="134" t="s">
        <v>34</v>
      </c>
      <c r="I17" s="211"/>
      <c r="J17" s="65"/>
      <c r="K17" s="281"/>
      <c r="L17" s="102"/>
      <c r="M17" s="280"/>
    </row>
    <row r="18" spans="1:13" ht="16.5" thickTop="1" thickBot="1" x14ac:dyDescent="0.3">
      <c r="A18" s="135"/>
      <c r="B18" s="115"/>
      <c r="C18" s="8"/>
      <c r="D18" s="9"/>
      <c r="E18" s="11"/>
      <c r="F18" s="11"/>
      <c r="G18" s="11"/>
      <c r="H18" s="31"/>
      <c r="I18" s="211"/>
      <c r="J18" s="65"/>
      <c r="K18" s="281"/>
      <c r="L18" s="102"/>
      <c r="M18" s="280"/>
    </row>
    <row r="19" spans="1:13" ht="16.5" thickTop="1" thickBot="1" x14ac:dyDescent="0.3">
      <c r="A19" s="135"/>
      <c r="B19" s="8">
        <v>105</v>
      </c>
      <c r="C19" s="8" t="s">
        <v>711</v>
      </c>
      <c r="D19" s="9" t="s">
        <v>710</v>
      </c>
      <c r="E19" s="11">
        <v>297</v>
      </c>
      <c r="F19" s="11">
        <v>1108</v>
      </c>
      <c r="G19" s="11">
        <f>F19-E19+1</f>
        <v>812</v>
      </c>
      <c r="H19" s="31">
        <v>1932</v>
      </c>
      <c r="I19" s="282">
        <v>34</v>
      </c>
      <c r="J19" s="65">
        <f>SUM(I19+G19)</f>
        <v>846</v>
      </c>
      <c r="K19" s="281">
        <v>380</v>
      </c>
      <c r="L19" s="102">
        <v>377</v>
      </c>
      <c r="M19" s="280">
        <f>K19/J19</f>
        <v>0.44917257683215128</v>
      </c>
    </row>
    <row r="20" spans="1:13" ht="16.5" thickTop="1" thickBot="1" x14ac:dyDescent="0.3">
      <c r="A20" s="131"/>
      <c r="B20" s="8">
        <v>106</v>
      </c>
      <c r="C20" s="8"/>
      <c r="D20" s="9"/>
      <c r="E20" s="11">
        <v>1109</v>
      </c>
      <c r="F20" s="11">
        <v>1932</v>
      </c>
      <c r="G20" s="11">
        <f>F20-E20+1</f>
        <v>824</v>
      </c>
      <c r="H20" s="31"/>
      <c r="I20" s="211"/>
      <c r="J20" s="65">
        <f>SUM(I20+G20)</f>
        <v>824</v>
      </c>
      <c r="K20" s="281">
        <v>383</v>
      </c>
      <c r="L20" s="102">
        <v>374</v>
      </c>
      <c r="M20" s="280">
        <f>K20/J20</f>
        <v>0.46480582524271846</v>
      </c>
    </row>
    <row r="21" spans="1:13" ht="16.5" thickTop="1" thickBot="1" x14ac:dyDescent="0.3">
      <c r="A21" s="137"/>
      <c r="B21" s="23"/>
      <c r="C21" s="29"/>
      <c r="D21" s="24"/>
      <c r="E21" s="33"/>
      <c r="F21" s="34"/>
      <c r="G21" s="11"/>
      <c r="H21" s="22"/>
      <c r="I21" s="204"/>
      <c r="J21" s="164"/>
      <c r="K21" s="281"/>
      <c r="L21" s="102"/>
      <c r="M21" s="286"/>
    </row>
    <row r="22" spans="1:13" ht="16.5" thickTop="1" thickBot="1" x14ac:dyDescent="0.3">
      <c r="A22" s="132" t="s">
        <v>709</v>
      </c>
      <c r="B22" s="2">
        <v>107</v>
      </c>
      <c r="C22" s="2" t="s">
        <v>708</v>
      </c>
      <c r="D22" s="3" t="s">
        <v>707</v>
      </c>
      <c r="E22" s="11">
        <v>1</v>
      </c>
      <c r="F22" s="11">
        <v>658</v>
      </c>
      <c r="G22" s="5">
        <f>F22-E22+1</f>
        <v>658</v>
      </c>
      <c r="H22" s="59">
        <v>2584</v>
      </c>
      <c r="I22" s="282">
        <v>56</v>
      </c>
      <c r="J22" s="65">
        <f>SUM(I22+G22)</f>
        <v>714</v>
      </c>
      <c r="K22" s="281">
        <v>292</v>
      </c>
      <c r="L22" s="102">
        <v>289</v>
      </c>
      <c r="M22" s="285">
        <f>K22/J22</f>
        <v>0.40896358543417366</v>
      </c>
    </row>
    <row r="23" spans="1:13" ht="16.5" thickTop="1" thickBot="1" x14ac:dyDescent="0.3">
      <c r="A23" s="131" t="s">
        <v>706</v>
      </c>
      <c r="B23" s="8">
        <v>108</v>
      </c>
      <c r="C23" s="8"/>
      <c r="D23" s="9"/>
      <c r="E23" s="11">
        <v>659</v>
      </c>
      <c r="F23" s="11">
        <v>1370</v>
      </c>
      <c r="G23" s="11">
        <f>F23-E23+1</f>
        <v>712</v>
      </c>
      <c r="H23" s="31"/>
      <c r="I23" s="65"/>
      <c r="J23" s="65">
        <f>SUM(I23+G23)</f>
        <v>712</v>
      </c>
      <c r="K23" s="281">
        <v>252</v>
      </c>
      <c r="L23" s="102">
        <v>248</v>
      </c>
      <c r="M23" s="280">
        <f>K23/J23</f>
        <v>0.3539325842696629</v>
      </c>
    </row>
    <row r="24" spans="1:13" ht="16.5" thickTop="1" thickBot="1" x14ac:dyDescent="0.3">
      <c r="A24" s="131" t="s">
        <v>705</v>
      </c>
      <c r="B24" s="8">
        <v>109</v>
      </c>
      <c r="C24" s="8"/>
      <c r="D24" s="9"/>
      <c r="E24" s="11">
        <v>1371</v>
      </c>
      <c r="F24" s="11">
        <v>2118</v>
      </c>
      <c r="G24" s="11">
        <f>F24-E24+1</f>
        <v>748</v>
      </c>
      <c r="H24" s="31"/>
      <c r="I24" s="65"/>
      <c r="J24" s="65">
        <f>SUM(I24+G24)</f>
        <v>748</v>
      </c>
      <c r="K24" s="281">
        <v>222</v>
      </c>
      <c r="L24" s="102">
        <v>210</v>
      </c>
      <c r="M24" s="280">
        <f>K24/J24</f>
        <v>0.2967914438502674</v>
      </c>
    </row>
    <row r="25" spans="1:13" ht="16.5" thickTop="1" thickBot="1" x14ac:dyDescent="0.3">
      <c r="A25" s="131" t="s">
        <v>170</v>
      </c>
      <c r="B25" s="8">
        <v>110</v>
      </c>
      <c r="C25" s="8"/>
      <c r="D25" s="9"/>
      <c r="E25" s="11">
        <v>2119</v>
      </c>
      <c r="F25" s="11">
        <v>2584</v>
      </c>
      <c r="G25" s="11">
        <f>F25-E25+1+(F26-E26+1)</f>
        <v>770</v>
      </c>
      <c r="H25" s="31"/>
      <c r="I25" s="282">
        <v>50</v>
      </c>
      <c r="J25" s="65">
        <f>SUM(I25+G25)</f>
        <v>820</v>
      </c>
      <c r="K25" s="281">
        <v>213</v>
      </c>
      <c r="L25" s="102">
        <v>211</v>
      </c>
      <c r="M25" s="280">
        <f>K25/J25</f>
        <v>0.25975609756097562</v>
      </c>
    </row>
    <row r="26" spans="1:13" ht="16.5" thickTop="1" thickBot="1" x14ac:dyDescent="0.3">
      <c r="A26" s="131" t="s">
        <v>704</v>
      </c>
      <c r="B26" s="115" t="s">
        <v>15</v>
      </c>
      <c r="C26" s="8" t="s">
        <v>703</v>
      </c>
      <c r="D26" s="9" t="s">
        <v>702</v>
      </c>
      <c r="E26" s="11">
        <v>1</v>
      </c>
      <c r="F26" s="11">
        <v>304</v>
      </c>
      <c r="G26" s="11"/>
      <c r="H26" s="31">
        <v>2526</v>
      </c>
      <c r="I26" s="65"/>
      <c r="J26" s="65"/>
      <c r="K26" s="281"/>
      <c r="L26" s="102"/>
      <c r="M26" s="280"/>
    </row>
    <row r="27" spans="1:13" ht="16.5" thickTop="1" thickBot="1" x14ac:dyDescent="0.3">
      <c r="A27" s="131"/>
      <c r="B27" s="115"/>
      <c r="C27" s="8"/>
      <c r="D27" s="9"/>
      <c r="E27" s="11"/>
      <c r="F27" s="11"/>
      <c r="G27" s="11"/>
      <c r="H27" s="31"/>
      <c r="I27" s="65"/>
      <c r="J27" s="65"/>
      <c r="K27" s="281"/>
      <c r="L27" s="102"/>
      <c r="M27" s="280"/>
    </row>
    <row r="28" spans="1:13" ht="16.5" thickTop="1" thickBot="1" x14ac:dyDescent="0.3">
      <c r="A28" s="131"/>
      <c r="B28" s="8">
        <v>111</v>
      </c>
      <c r="C28" s="8" t="s">
        <v>703</v>
      </c>
      <c r="D28" s="9"/>
      <c r="E28" s="11">
        <v>305</v>
      </c>
      <c r="F28" s="11">
        <v>1004</v>
      </c>
      <c r="G28" s="11">
        <f>F28-E28+1</f>
        <v>700</v>
      </c>
      <c r="H28" s="31"/>
      <c r="I28" s="65"/>
      <c r="J28" s="65">
        <f>SUM(I28+G28)</f>
        <v>700</v>
      </c>
      <c r="K28" s="281">
        <v>218</v>
      </c>
      <c r="L28" s="102">
        <v>216</v>
      </c>
      <c r="M28" s="280">
        <f>K28/J28</f>
        <v>0.31142857142857144</v>
      </c>
    </row>
    <row r="29" spans="1:13" ht="16.5" thickTop="1" thickBot="1" x14ac:dyDescent="0.3">
      <c r="A29" s="131"/>
      <c r="B29" s="8">
        <v>112</v>
      </c>
      <c r="C29" s="8"/>
      <c r="D29" s="9"/>
      <c r="E29" s="11">
        <v>1005</v>
      </c>
      <c r="F29" s="11">
        <v>1814</v>
      </c>
      <c r="G29" s="11">
        <f>F29-E29+1</f>
        <v>810</v>
      </c>
      <c r="H29" s="31"/>
      <c r="I29" s="65"/>
      <c r="J29" s="65">
        <f>SUM(I29+G29)</f>
        <v>810</v>
      </c>
      <c r="K29" s="281">
        <v>279</v>
      </c>
      <c r="L29" s="289">
        <v>278</v>
      </c>
      <c r="M29" s="280">
        <f>K29/J29</f>
        <v>0.34444444444444444</v>
      </c>
    </row>
    <row r="30" spans="1:13" ht="16.5" thickTop="1" thickBot="1" x14ac:dyDescent="0.3">
      <c r="A30" s="288"/>
      <c r="B30" s="8">
        <v>113</v>
      </c>
      <c r="C30" s="8" t="s">
        <v>703</v>
      </c>
      <c r="D30" s="9" t="s">
        <v>702</v>
      </c>
      <c r="E30" s="11">
        <v>1815</v>
      </c>
      <c r="F30" s="11">
        <v>2526</v>
      </c>
      <c r="G30" s="11">
        <f>F30-E30+1+(F31-E31+1)</f>
        <v>764</v>
      </c>
      <c r="H30" s="31"/>
      <c r="I30" s="282">
        <v>27</v>
      </c>
      <c r="J30" s="65">
        <f>SUM(I30+G30)</f>
        <v>791</v>
      </c>
      <c r="K30" s="281">
        <v>191</v>
      </c>
      <c r="L30" s="102">
        <v>187</v>
      </c>
      <c r="M30" s="280">
        <f>K30/J30</f>
        <v>0.24146649810366624</v>
      </c>
    </row>
    <row r="31" spans="1:13" ht="16.5" thickTop="1" thickBot="1" x14ac:dyDescent="0.3">
      <c r="A31" s="288"/>
      <c r="B31" s="115" t="s">
        <v>15</v>
      </c>
      <c r="C31" s="8" t="s">
        <v>701</v>
      </c>
      <c r="D31" s="9" t="s">
        <v>700</v>
      </c>
      <c r="E31" s="11">
        <v>1</v>
      </c>
      <c r="F31" s="11">
        <v>52</v>
      </c>
      <c r="G31" s="11"/>
      <c r="H31" s="31">
        <v>1527</v>
      </c>
      <c r="I31" s="65"/>
      <c r="J31" s="65"/>
      <c r="K31" s="281"/>
      <c r="L31" s="102"/>
      <c r="M31" s="280"/>
    </row>
    <row r="32" spans="1:13" ht="16.5" thickTop="1" thickBot="1" x14ac:dyDescent="0.3">
      <c r="A32" s="288"/>
      <c r="B32" s="115"/>
      <c r="C32" s="8"/>
      <c r="D32" s="9"/>
      <c r="E32" s="11"/>
      <c r="F32" s="11"/>
      <c r="G32" s="11"/>
      <c r="H32" s="31"/>
      <c r="I32" s="65"/>
      <c r="J32" s="65"/>
      <c r="K32" s="281"/>
      <c r="L32" s="102"/>
      <c r="M32" s="280"/>
    </row>
    <row r="33" spans="1:13" ht="16.5" thickTop="1" thickBot="1" x14ac:dyDescent="0.3">
      <c r="A33" s="288"/>
      <c r="B33" s="8">
        <v>114</v>
      </c>
      <c r="C33" s="8"/>
      <c r="D33" s="9"/>
      <c r="E33" s="11">
        <v>53</v>
      </c>
      <c r="F33" s="11">
        <v>799</v>
      </c>
      <c r="G33" s="11">
        <f>F33-E33+1</f>
        <v>747</v>
      </c>
      <c r="H33" s="31"/>
      <c r="I33" s="65"/>
      <c r="J33" s="65">
        <f>SUM(I33+G33)</f>
        <v>747</v>
      </c>
      <c r="K33" s="281">
        <v>233</v>
      </c>
      <c r="L33" s="102">
        <v>229</v>
      </c>
      <c r="M33" s="280">
        <f>K33/J33</f>
        <v>0.31191432396251673</v>
      </c>
    </row>
    <row r="34" spans="1:13" ht="16.5" thickTop="1" thickBot="1" x14ac:dyDescent="0.3">
      <c r="A34" s="288"/>
      <c r="B34" s="8">
        <v>115</v>
      </c>
      <c r="C34" s="8"/>
      <c r="D34" s="9"/>
      <c r="E34" s="11">
        <v>800</v>
      </c>
      <c r="F34" s="11">
        <v>1527</v>
      </c>
      <c r="G34" s="11">
        <f>F34-E34+1</f>
        <v>728</v>
      </c>
      <c r="H34" s="31"/>
      <c r="I34" s="65"/>
      <c r="J34" s="65">
        <f>SUM(I34+G34)</f>
        <v>728</v>
      </c>
      <c r="K34" s="281">
        <v>272</v>
      </c>
      <c r="L34" s="102">
        <v>268</v>
      </c>
      <c r="M34" s="280">
        <f>K34/J34</f>
        <v>0.37362637362637363</v>
      </c>
    </row>
    <row r="35" spans="1:13" ht="16.5" thickTop="1" thickBot="1" x14ac:dyDescent="0.3">
      <c r="A35" s="288"/>
      <c r="B35" s="29"/>
      <c r="C35" s="29"/>
      <c r="D35" s="9"/>
      <c r="E35" s="11"/>
      <c r="F35" s="12"/>
      <c r="G35" s="11"/>
      <c r="H35" s="31"/>
      <c r="I35" s="204"/>
      <c r="J35" s="65"/>
      <c r="K35" s="281"/>
      <c r="L35" s="102"/>
      <c r="M35" s="286"/>
    </row>
    <row r="36" spans="1:13" ht="16.5" thickTop="1" thickBot="1" x14ac:dyDescent="0.3">
      <c r="A36" s="2" t="s">
        <v>699</v>
      </c>
      <c r="B36" s="2">
        <v>116</v>
      </c>
      <c r="C36" s="2" t="s">
        <v>698</v>
      </c>
      <c r="D36" s="3" t="s">
        <v>697</v>
      </c>
      <c r="E36" s="5">
        <v>1</v>
      </c>
      <c r="F36" s="5">
        <v>714</v>
      </c>
      <c r="G36" s="5">
        <f>F36-E36+1</f>
        <v>714</v>
      </c>
      <c r="H36" s="59">
        <v>3029</v>
      </c>
      <c r="I36" s="282">
        <v>59</v>
      </c>
      <c r="J36" s="284">
        <f>SUM(I36+G36)</f>
        <v>773</v>
      </c>
      <c r="K36" s="281">
        <v>288</v>
      </c>
      <c r="L36" s="102">
        <v>280</v>
      </c>
      <c r="M36" s="285">
        <f>K36/J36</f>
        <v>0.37257438551099614</v>
      </c>
    </row>
    <row r="37" spans="1:13" ht="16.5" thickTop="1" thickBot="1" x14ac:dyDescent="0.3">
      <c r="A37" s="8" t="s">
        <v>696</v>
      </c>
      <c r="B37" s="8">
        <v>117</v>
      </c>
      <c r="C37" s="13"/>
      <c r="E37" s="11">
        <v>715</v>
      </c>
      <c r="F37" s="11">
        <v>1474</v>
      </c>
      <c r="G37" s="11">
        <f>F37-E37+1</f>
        <v>760</v>
      </c>
      <c r="H37" s="31"/>
      <c r="I37" s="211"/>
      <c r="J37" s="65">
        <f>SUM(I37+G37)</f>
        <v>760</v>
      </c>
      <c r="K37" s="281">
        <v>261</v>
      </c>
      <c r="L37" s="102">
        <v>257</v>
      </c>
      <c r="M37" s="280">
        <f>K37/J37</f>
        <v>0.34342105263157896</v>
      </c>
    </row>
    <row r="38" spans="1:13" ht="16.5" thickTop="1" thickBot="1" x14ac:dyDescent="0.3">
      <c r="A38" s="8" t="s">
        <v>13</v>
      </c>
      <c r="B38" s="8">
        <v>118</v>
      </c>
      <c r="C38" s="13"/>
      <c r="E38" s="11">
        <v>1475</v>
      </c>
      <c r="F38" s="11">
        <v>2235</v>
      </c>
      <c r="G38" s="11">
        <f>F38-E38+1</f>
        <v>761</v>
      </c>
      <c r="H38" s="31"/>
      <c r="I38" s="211"/>
      <c r="J38" s="65">
        <f>SUM(I38+G38)</f>
        <v>761</v>
      </c>
      <c r="K38" s="281">
        <v>307</v>
      </c>
      <c r="L38" s="102">
        <v>307</v>
      </c>
      <c r="M38" s="280">
        <f>K38/J38</f>
        <v>0.40341655716162944</v>
      </c>
    </row>
    <row r="39" spans="1:13" ht="16.5" thickTop="1" thickBot="1" x14ac:dyDescent="0.3">
      <c r="A39" s="8" t="s">
        <v>695</v>
      </c>
      <c r="B39" s="8">
        <v>119</v>
      </c>
      <c r="C39" s="13"/>
      <c r="E39" s="11">
        <v>2236</v>
      </c>
      <c r="F39" s="11">
        <v>3029</v>
      </c>
      <c r="G39" s="11">
        <f>F39-E39+1</f>
        <v>794</v>
      </c>
      <c r="H39" s="31"/>
      <c r="I39" s="211"/>
      <c r="J39" s="65">
        <f>SUM(I39+G39)</f>
        <v>794</v>
      </c>
      <c r="K39" s="281">
        <v>265</v>
      </c>
      <c r="L39" s="102">
        <v>257</v>
      </c>
      <c r="M39" s="280">
        <f>K39/J39</f>
        <v>0.33375314861460958</v>
      </c>
    </row>
    <row r="40" spans="1:13" ht="16.5" thickTop="1" thickBot="1" x14ac:dyDescent="0.3">
      <c r="A40" s="29"/>
      <c r="B40" s="29"/>
      <c r="C40" s="35"/>
      <c r="D40" s="94"/>
      <c r="E40" s="33"/>
      <c r="F40" s="34"/>
      <c r="G40" s="11"/>
      <c r="H40" s="22"/>
      <c r="I40" s="204"/>
      <c r="J40" s="164"/>
      <c r="K40" s="281"/>
      <c r="L40" s="102"/>
      <c r="M40" s="278"/>
    </row>
    <row r="41" spans="1:13" ht="16.5" thickTop="1" thickBot="1" x14ac:dyDescent="0.3">
      <c r="A41" s="7" t="s">
        <v>694</v>
      </c>
      <c r="B41" s="2">
        <v>120</v>
      </c>
      <c r="C41" s="8" t="s">
        <v>693</v>
      </c>
      <c r="D41" s="9" t="s">
        <v>692</v>
      </c>
      <c r="E41" s="5">
        <v>1</v>
      </c>
      <c r="F41" s="5">
        <v>660</v>
      </c>
      <c r="G41" s="5">
        <f>F41-E41+1</f>
        <v>660</v>
      </c>
      <c r="H41" s="59">
        <v>1287</v>
      </c>
      <c r="I41" s="282">
        <v>24</v>
      </c>
      <c r="J41" s="65">
        <f>SUM(I41+G41)</f>
        <v>684</v>
      </c>
      <c r="K41" s="281">
        <v>350</v>
      </c>
      <c r="L41" s="102">
        <v>345</v>
      </c>
      <c r="M41" s="283">
        <f>K41/J41</f>
        <v>0.51169590643274854</v>
      </c>
    </row>
    <row r="42" spans="1:13" ht="16.5" thickTop="1" thickBot="1" x14ac:dyDescent="0.3">
      <c r="A42" s="17" t="s">
        <v>691</v>
      </c>
      <c r="B42" s="8">
        <v>121</v>
      </c>
      <c r="C42" s="8"/>
      <c r="D42" s="9"/>
      <c r="E42" s="11">
        <v>661</v>
      </c>
      <c r="F42" s="11">
        <v>1287</v>
      </c>
      <c r="G42" s="11">
        <f>F42-E42+1</f>
        <v>627</v>
      </c>
      <c r="H42" s="31"/>
      <c r="I42" s="65"/>
      <c r="J42" s="65">
        <f>SUM(I42+G42)</f>
        <v>627</v>
      </c>
      <c r="K42" s="281">
        <v>296</v>
      </c>
      <c r="L42" s="102">
        <v>293</v>
      </c>
      <c r="M42" s="280">
        <f>K42/J42</f>
        <v>0.47208931419457734</v>
      </c>
    </row>
    <row r="43" spans="1:13" ht="16.5" thickTop="1" thickBot="1" x14ac:dyDescent="0.3">
      <c r="A43" s="17" t="s">
        <v>170</v>
      </c>
      <c r="B43" s="8"/>
      <c r="C43" s="8"/>
      <c r="D43" s="9"/>
      <c r="E43" s="11"/>
      <c r="F43" s="11"/>
      <c r="G43" s="11"/>
      <c r="H43" s="31"/>
      <c r="I43" s="65"/>
      <c r="J43" s="65"/>
      <c r="K43" s="281"/>
      <c r="L43" s="102"/>
      <c r="M43" s="280"/>
    </row>
    <row r="44" spans="1:13" ht="16.5" thickTop="1" thickBot="1" x14ac:dyDescent="0.3">
      <c r="A44" s="17" t="s">
        <v>690</v>
      </c>
      <c r="B44" s="8">
        <v>122</v>
      </c>
      <c r="C44" s="8" t="s">
        <v>689</v>
      </c>
      <c r="D44" s="9" t="s">
        <v>688</v>
      </c>
      <c r="E44" s="11">
        <v>1</v>
      </c>
      <c r="F44" s="11">
        <v>770</v>
      </c>
      <c r="G44" s="11">
        <f>F44-E44+1</f>
        <v>770</v>
      </c>
      <c r="H44" s="31">
        <v>770</v>
      </c>
      <c r="I44" s="282">
        <v>11</v>
      </c>
      <c r="J44" s="65">
        <f>SUM(I44+G44)</f>
        <v>781</v>
      </c>
      <c r="K44" s="281">
        <v>341</v>
      </c>
      <c r="L44" s="102">
        <v>329</v>
      </c>
      <c r="M44" s="280">
        <f>K44/J44</f>
        <v>0.43661971830985913</v>
      </c>
    </row>
    <row r="45" spans="1:13" ht="16.5" thickTop="1" thickBot="1" x14ac:dyDescent="0.3">
      <c r="A45" s="287"/>
      <c r="B45" s="23"/>
      <c r="C45" s="29"/>
      <c r="D45" s="24"/>
      <c r="E45" s="33"/>
      <c r="F45" s="33"/>
      <c r="G45" s="33"/>
      <c r="H45" s="22"/>
      <c r="I45" s="204"/>
      <c r="J45" s="164"/>
      <c r="K45" s="281"/>
      <c r="L45" s="102"/>
      <c r="M45" s="286"/>
    </row>
    <row r="46" spans="1:13" ht="16.5" thickTop="1" thickBot="1" x14ac:dyDescent="0.3">
      <c r="A46" s="2" t="s">
        <v>687</v>
      </c>
      <c r="B46" s="2">
        <v>123</v>
      </c>
      <c r="C46" s="2" t="s">
        <v>686</v>
      </c>
      <c r="D46" s="3" t="s">
        <v>685</v>
      </c>
      <c r="E46" s="11">
        <v>1</v>
      </c>
      <c r="F46" s="11">
        <v>762</v>
      </c>
      <c r="G46" s="5">
        <f>F46-E46+1</f>
        <v>762</v>
      </c>
      <c r="H46" s="59">
        <v>2376</v>
      </c>
      <c r="I46" s="282">
        <v>34</v>
      </c>
      <c r="J46" s="65">
        <f>SUM(I46+G46)</f>
        <v>796</v>
      </c>
      <c r="K46" s="281">
        <v>348</v>
      </c>
      <c r="L46" s="102">
        <v>345</v>
      </c>
      <c r="M46" s="285">
        <f>K46/J46</f>
        <v>0.43718592964824121</v>
      </c>
    </row>
    <row r="47" spans="1:13" ht="16.5" thickTop="1" thickBot="1" x14ac:dyDescent="0.3">
      <c r="A47" s="8" t="s">
        <v>684</v>
      </c>
      <c r="B47" s="8">
        <v>124</v>
      </c>
      <c r="C47" s="8"/>
      <c r="D47" s="9"/>
      <c r="E47" s="11">
        <v>763</v>
      </c>
      <c r="F47" s="11">
        <v>1576</v>
      </c>
      <c r="G47" s="11">
        <f>F47-E47+1</f>
        <v>814</v>
      </c>
      <c r="H47" s="31"/>
      <c r="I47" s="211"/>
      <c r="J47" s="65">
        <f>SUM(I47+G47)</f>
        <v>814</v>
      </c>
      <c r="K47" s="281">
        <v>340</v>
      </c>
      <c r="L47" s="102">
        <v>338</v>
      </c>
      <c r="M47" s="280">
        <f>K47/J47</f>
        <v>0.4176904176904177</v>
      </c>
    </row>
    <row r="48" spans="1:13" ht="16.5" thickTop="1" thickBot="1" x14ac:dyDescent="0.3">
      <c r="A48" s="8" t="s">
        <v>668</v>
      </c>
      <c r="B48" s="8">
        <v>125</v>
      </c>
      <c r="C48" s="8"/>
      <c r="D48" s="9"/>
      <c r="E48" s="11">
        <v>1577</v>
      </c>
      <c r="F48" s="11">
        <v>2376</v>
      </c>
      <c r="G48" s="11">
        <f>F48-E48+1</f>
        <v>800</v>
      </c>
      <c r="H48" s="31"/>
      <c r="I48" s="211"/>
      <c r="J48" s="65">
        <f>SUM(I48+G48)</f>
        <v>800</v>
      </c>
      <c r="K48" s="281">
        <v>396</v>
      </c>
      <c r="L48" s="102">
        <v>395</v>
      </c>
      <c r="M48" s="280">
        <f>K48/J48</f>
        <v>0.495</v>
      </c>
    </row>
    <row r="49" spans="1:13" ht="16.5" thickTop="1" thickBot="1" x14ac:dyDescent="0.3">
      <c r="A49" s="8" t="s">
        <v>170</v>
      </c>
      <c r="B49" s="8"/>
      <c r="C49" s="8"/>
      <c r="D49" s="9"/>
      <c r="E49" s="11"/>
      <c r="F49" s="11"/>
      <c r="G49" s="11"/>
      <c r="H49" s="31"/>
      <c r="I49" s="211"/>
      <c r="J49" s="65"/>
      <c r="K49" s="281"/>
      <c r="L49" s="102"/>
      <c r="M49" s="280"/>
    </row>
    <row r="50" spans="1:13" ht="16.5" thickTop="1" thickBot="1" x14ac:dyDescent="0.3">
      <c r="A50" s="8" t="s">
        <v>683</v>
      </c>
      <c r="B50" s="8">
        <v>126</v>
      </c>
      <c r="C50" s="8" t="s">
        <v>682</v>
      </c>
      <c r="D50" s="9" t="s">
        <v>681</v>
      </c>
      <c r="E50" s="11">
        <v>1</v>
      </c>
      <c r="F50" s="11">
        <v>708</v>
      </c>
      <c r="G50" s="11">
        <f>F50-E50+1</f>
        <v>708</v>
      </c>
      <c r="H50" s="31">
        <v>2109</v>
      </c>
      <c r="I50" s="282">
        <v>39</v>
      </c>
      <c r="J50" s="65">
        <f>SUM(I50+G50)</f>
        <v>747</v>
      </c>
      <c r="K50" s="281">
        <v>286</v>
      </c>
      <c r="L50" s="102">
        <v>284</v>
      </c>
      <c r="M50" s="280">
        <f>K50/J50</f>
        <v>0.38286479250334671</v>
      </c>
    </row>
    <row r="51" spans="1:13" ht="16.5" thickTop="1" thickBot="1" x14ac:dyDescent="0.3">
      <c r="A51" s="8"/>
      <c r="B51" s="8">
        <v>127</v>
      </c>
      <c r="C51" s="8"/>
      <c r="D51" s="9"/>
      <c r="E51" s="11">
        <v>709</v>
      </c>
      <c r="F51" s="11">
        <v>1422</v>
      </c>
      <c r="G51" s="11">
        <f>F51-E51+1</f>
        <v>714</v>
      </c>
      <c r="H51" s="28"/>
      <c r="I51" s="211"/>
      <c r="J51" s="65">
        <f>SUM(I51+G51)</f>
        <v>714</v>
      </c>
      <c r="K51" s="281">
        <v>314</v>
      </c>
      <c r="L51" s="102">
        <v>314</v>
      </c>
      <c r="M51" s="280">
        <f>K51/J51</f>
        <v>0.43977591036414565</v>
      </c>
    </row>
    <row r="52" spans="1:13" ht="16.5" thickTop="1" thickBot="1" x14ac:dyDescent="0.3">
      <c r="A52" s="8"/>
      <c r="B52" s="8">
        <v>128</v>
      </c>
      <c r="C52" s="8"/>
      <c r="D52" s="9"/>
      <c r="E52" s="11">
        <v>1423</v>
      </c>
      <c r="F52" s="11">
        <v>2109</v>
      </c>
      <c r="G52" s="11">
        <f>F52-E52+1</f>
        <v>687</v>
      </c>
      <c r="H52" s="28"/>
      <c r="I52" s="211"/>
      <c r="J52" s="65">
        <f>SUM(I52+G52)</f>
        <v>687</v>
      </c>
      <c r="K52" s="281">
        <v>278</v>
      </c>
      <c r="L52" s="102">
        <v>276</v>
      </c>
      <c r="M52" s="280">
        <f>K52/J52</f>
        <v>0.40465793304221254</v>
      </c>
    </row>
    <row r="53" spans="1:13" ht="16.5" thickTop="1" thickBot="1" x14ac:dyDescent="0.3">
      <c r="A53" s="29"/>
      <c r="B53" s="29"/>
      <c r="C53" s="29"/>
      <c r="D53" s="9"/>
      <c r="E53" s="33"/>
      <c r="F53" s="33"/>
      <c r="G53" s="11"/>
      <c r="H53" s="189"/>
      <c r="I53" s="204"/>
      <c r="J53" s="164"/>
      <c r="K53" s="281"/>
      <c r="L53" s="102"/>
      <c r="M53" s="286"/>
    </row>
    <row r="54" spans="1:13" ht="16.5" thickTop="1" thickBot="1" x14ac:dyDescent="0.3">
      <c r="A54" s="132" t="s">
        <v>680</v>
      </c>
      <c r="B54" s="2">
        <v>129</v>
      </c>
      <c r="C54" s="3" t="s">
        <v>679</v>
      </c>
      <c r="D54" s="2" t="s">
        <v>678</v>
      </c>
      <c r="E54" s="11">
        <v>1</v>
      </c>
      <c r="F54" s="11">
        <v>712</v>
      </c>
      <c r="G54" s="5">
        <f>F54-E54+1</f>
        <v>712</v>
      </c>
      <c r="H54" s="59">
        <v>2438</v>
      </c>
      <c r="I54" s="282">
        <v>68</v>
      </c>
      <c r="J54" s="65">
        <f>SUM(I54+G54)</f>
        <v>780</v>
      </c>
      <c r="K54" s="281">
        <v>411</v>
      </c>
      <c r="L54" s="102">
        <v>406</v>
      </c>
      <c r="M54" s="285">
        <f>K54/J54</f>
        <v>0.52692307692307694</v>
      </c>
    </row>
    <row r="55" spans="1:13" ht="16.5" thickTop="1" thickBot="1" x14ac:dyDescent="0.3">
      <c r="A55" s="131" t="s">
        <v>677</v>
      </c>
      <c r="B55" s="8">
        <v>130</v>
      </c>
      <c r="C55" s="9"/>
      <c r="D55" s="8"/>
      <c r="E55" s="11">
        <v>713</v>
      </c>
      <c r="F55" s="11">
        <v>1479</v>
      </c>
      <c r="G55" s="11">
        <f>F55-E55+1</f>
        <v>767</v>
      </c>
      <c r="H55" s="31"/>
      <c r="I55" s="65"/>
      <c r="J55" s="65">
        <f>SUM(I55+G55)</f>
        <v>767</v>
      </c>
      <c r="K55" s="281">
        <v>363</v>
      </c>
      <c r="L55" s="102">
        <v>354</v>
      </c>
      <c r="M55" s="280">
        <f>K55/J55</f>
        <v>0.47327249022164275</v>
      </c>
    </row>
    <row r="56" spans="1:13" ht="16.5" thickTop="1" thickBot="1" x14ac:dyDescent="0.3">
      <c r="A56" s="131" t="s">
        <v>676</v>
      </c>
      <c r="B56" s="8">
        <v>131</v>
      </c>
      <c r="C56" s="9"/>
      <c r="D56" s="8"/>
      <c r="E56" s="11">
        <v>1480</v>
      </c>
      <c r="F56" s="11">
        <v>2234</v>
      </c>
      <c r="G56" s="11">
        <f>F56-E56+1</f>
        <v>755</v>
      </c>
      <c r="H56" s="31"/>
      <c r="I56" s="65"/>
      <c r="J56" s="65">
        <f>SUM(I56+G56)</f>
        <v>755</v>
      </c>
      <c r="K56" s="281">
        <v>383</v>
      </c>
      <c r="L56" s="102">
        <v>375</v>
      </c>
      <c r="M56" s="280">
        <f>K56/J56</f>
        <v>0.50728476821192048</v>
      </c>
    </row>
    <row r="57" spans="1:13" ht="16.5" thickTop="1" thickBot="1" x14ac:dyDescent="0.3">
      <c r="A57" s="131" t="s">
        <v>170</v>
      </c>
      <c r="B57" s="8">
        <v>132</v>
      </c>
      <c r="C57" s="9"/>
      <c r="D57" s="8"/>
      <c r="E57" s="11">
        <v>2235</v>
      </c>
      <c r="F57" s="11">
        <v>2438</v>
      </c>
      <c r="G57" s="11">
        <f>F57-E57+1+(F58-E58+1)</f>
        <v>712</v>
      </c>
      <c r="H57" s="31"/>
      <c r="I57" s="65"/>
      <c r="J57" s="65">
        <f>SUM(I57+G57)</f>
        <v>712</v>
      </c>
      <c r="K57" s="281">
        <v>336</v>
      </c>
      <c r="L57" s="102">
        <v>334</v>
      </c>
      <c r="M57" s="280">
        <f>K57/J57</f>
        <v>0.47191011235955055</v>
      </c>
    </row>
    <row r="58" spans="1:13" ht="16.5" thickTop="1" thickBot="1" x14ac:dyDescent="0.3">
      <c r="A58" s="131" t="s">
        <v>675</v>
      </c>
      <c r="B58" s="115" t="s">
        <v>15</v>
      </c>
      <c r="C58" s="9" t="s">
        <v>674</v>
      </c>
      <c r="D58" s="8" t="s">
        <v>673</v>
      </c>
      <c r="E58" s="11">
        <v>1</v>
      </c>
      <c r="F58" s="11">
        <v>508</v>
      </c>
      <c r="G58" s="11"/>
      <c r="H58" s="31">
        <v>1938</v>
      </c>
      <c r="I58" s="65"/>
      <c r="J58" s="65"/>
      <c r="K58" s="281"/>
      <c r="L58" s="102"/>
      <c r="M58" s="280"/>
    </row>
    <row r="59" spans="1:13" ht="16.5" thickTop="1" thickBot="1" x14ac:dyDescent="0.3">
      <c r="A59" s="131"/>
      <c r="B59" s="115"/>
      <c r="C59" s="9"/>
      <c r="D59" s="8"/>
      <c r="E59" s="11"/>
      <c r="F59" s="11"/>
      <c r="G59" s="11"/>
      <c r="H59" s="31"/>
      <c r="I59" s="65"/>
      <c r="J59" s="65"/>
      <c r="K59" s="281"/>
      <c r="L59" s="102"/>
      <c r="M59" s="280"/>
    </row>
    <row r="60" spans="1:13" ht="16.5" thickTop="1" thickBot="1" x14ac:dyDescent="0.3">
      <c r="A60" s="131"/>
      <c r="B60" s="8">
        <v>133</v>
      </c>
      <c r="C60" s="9"/>
      <c r="D60" s="8"/>
      <c r="E60" s="11">
        <v>509</v>
      </c>
      <c r="F60" s="11">
        <v>1269</v>
      </c>
      <c r="G60" s="11">
        <f>F60-E60+1</f>
        <v>761</v>
      </c>
      <c r="H60" s="31"/>
      <c r="I60" s="282">
        <v>34</v>
      </c>
      <c r="J60" s="65">
        <f>SUM(I60+G60)</f>
        <v>795</v>
      </c>
      <c r="K60" s="281">
        <v>347</v>
      </c>
      <c r="L60" s="102">
        <v>345</v>
      </c>
      <c r="M60" s="280">
        <f>K60/J60</f>
        <v>0.43647798742138366</v>
      </c>
    </row>
    <row r="61" spans="1:13" ht="16.5" thickTop="1" thickBot="1" x14ac:dyDescent="0.3">
      <c r="A61" s="131"/>
      <c r="B61" s="8">
        <v>134</v>
      </c>
      <c r="C61" s="9"/>
      <c r="D61" s="8"/>
      <c r="E61" s="11">
        <v>1270</v>
      </c>
      <c r="F61" s="11">
        <v>1938</v>
      </c>
      <c r="G61" s="11">
        <f>F61-E61+1</f>
        <v>669</v>
      </c>
      <c r="H61" s="31"/>
      <c r="I61" s="65"/>
      <c r="J61" s="65">
        <f>SUM(I61+G61)</f>
        <v>669</v>
      </c>
      <c r="K61" s="281">
        <v>269</v>
      </c>
      <c r="L61" s="102">
        <v>265</v>
      </c>
      <c r="M61" s="280">
        <f>K61/J61</f>
        <v>0.40209267563527651</v>
      </c>
    </row>
    <row r="62" spans="1:13" ht="16.5" thickTop="1" thickBot="1" x14ac:dyDescent="0.3">
      <c r="A62" s="137"/>
      <c r="B62" s="23"/>
      <c r="C62" s="24"/>
      <c r="D62" s="29"/>
      <c r="E62" s="11"/>
      <c r="F62" s="11"/>
      <c r="G62" s="11"/>
      <c r="H62" s="22"/>
      <c r="I62" s="65"/>
      <c r="J62" s="164"/>
      <c r="K62" s="281"/>
      <c r="L62" s="102"/>
      <c r="M62" s="286"/>
    </row>
    <row r="63" spans="1:13" ht="16.5" thickTop="1" thickBot="1" x14ac:dyDescent="0.3">
      <c r="A63" s="132" t="s">
        <v>672</v>
      </c>
      <c r="B63" s="2">
        <v>135</v>
      </c>
      <c r="C63" s="3" t="s">
        <v>671</v>
      </c>
      <c r="D63" s="2" t="s">
        <v>670</v>
      </c>
      <c r="E63" s="5">
        <v>1</v>
      </c>
      <c r="F63" s="5">
        <v>614</v>
      </c>
      <c r="G63" s="5">
        <f>F63-E63+1</f>
        <v>614</v>
      </c>
      <c r="H63" s="59">
        <v>1930</v>
      </c>
      <c r="I63" s="226">
        <v>48</v>
      </c>
      <c r="J63" s="65">
        <f>SUM(I63+G63)</f>
        <v>662</v>
      </c>
      <c r="K63" s="281">
        <v>288</v>
      </c>
      <c r="L63" s="102">
        <v>280</v>
      </c>
      <c r="M63" s="285">
        <f>K63/J63</f>
        <v>0.43504531722054379</v>
      </c>
    </row>
    <row r="64" spans="1:13" ht="16.5" thickTop="1" thickBot="1" x14ac:dyDescent="0.3">
      <c r="A64" s="131" t="s">
        <v>669</v>
      </c>
      <c r="B64" s="8">
        <v>136</v>
      </c>
      <c r="C64" s="9"/>
      <c r="D64" s="8"/>
      <c r="E64" s="11">
        <v>615</v>
      </c>
      <c r="F64" s="11">
        <v>1266</v>
      </c>
      <c r="G64" s="11">
        <f>F64-E64+1</f>
        <v>652</v>
      </c>
      <c r="H64" s="31"/>
      <c r="I64" s="211"/>
      <c r="J64" s="65">
        <f>SUM(I64+G64)</f>
        <v>652</v>
      </c>
      <c r="K64" s="281">
        <v>256</v>
      </c>
      <c r="L64" s="102">
        <v>250</v>
      </c>
      <c r="M64" s="280">
        <f>K64/J64</f>
        <v>0.39263803680981596</v>
      </c>
    </row>
    <row r="65" spans="1:13" ht="16.5" thickTop="1" thickBot="1" x14ac:dyDescent="0.3">
      <c r="A65" s="131" t="s">
        <v>668</v>
      </c>
      <c r="B65" s="8">
        <v>137</v>
      </c>
      <c r="C65" s="9"/>
      <c r="D65" s="8"/>
      <c r="E65" s="11">
        <v>1267</v>
      </c>
      <c r="F65" s="11">
        <v>1930</v>
      </c>
      <c r="G65" s="11">
        <f>F65-E65+1</f>
        <v>664</v>
      </c>
      <c r="H65" s="31"/>
      <c r="I65" s="211"/>
      <c r="J65" s="65">
        <f>SUM(I65+G65)</f>
        <v>664</v>
      </c>
      <c r="K65" s="281">
        <v>308</v>
      </c>
      <c r="L65" s="102">
        <v>305</v>
      </c>
      <c r="M65" s="280">
        <f>K65/J65</f>
        <v>0.46385542168674698</v>
      </c>
    </row>
    <row r="66" spans="1:13" ht="16.5" thickTop="1" thickBot="1" x14ac:dyDescent="0.3">
      <c r="A66" s="131" t="s">
        <v>170</v>
      </c>
      <c r="B66" s="161"/>
      <c r="C66" s="9"/>
      <c r="D66" s="8"/>
      <c r="E66" s="8"/>
      <c r="F66" s="8"/>
      <c r="G66" s="8"/>
      <c r="H66" s="31"/>
      <c r="I66" s="211"/>
      <c r="J66" s="65"/>
      <c r="K66" s="281"/>
      <c r="L66" s="102"/>
      <c r="M66" s="280"/>
    </row>
    <row r="67" spans="1:13" ht="16.5" thickTop="1" thickBot="1" x14ac:dyDescent="0.3">
      <c r="A67" s="131" t="s">
        <v>667</v>
      </c>
      <c r="B67" s="17"/>
      <c r="C67" s="50"/>
      <c r="D67" s="8"/>
      <c r="E67" s="8"/>
      <c r="F67" s="28"/>
      <c r="G67" s="8"/>
      <c r="H67" s="17"/>
      <c r="I67" s="211"/>
      <c r="J67" s="65"/>
      <c r="K67" s="281"/>
      <c r="L67" s="102"/>
      <c r="M67" s="280"/>
    </row>
    <row r="68" spans="1:13" ht="16.5" thickTop="1" thickBot="1" x14ac:dyDescent="0.3">
      <c r="A68" s="135"/>
      <c r="B68" s="8"/>
      <c r="C68" s="50"/>
      <c r="D68" s="17"/>
      <c r="E68" s="8"/>
      <c r="F68" s="28"/>
      <c r="G68" s="8"/>
      <c r="H68" s="31"/>
      <c r="I68" s="211"/>
      <c r="J68" s="65"/>
      <c r="K68" s="281"/>
      <c r="L68" s="102"/>
      <c r="M68" s="280"/>
    </row>
    <row r="69" spans="1:13" ht="16.5" thickTop="1" thickBot="1" x14ac:dyDescent="0.3">
      <c r="A69" s="137"/>
      <c r="B69" s="8"/>
      <c r="C69" s="55"/>
      <c r="D69" s="17"/>
      <c r="E69" s="8"/>
      <c r="F69" s="28"/>
      <c r="G69" s="8"/>
      <c r="H69" s="52"/>
      <c r="I69" s="204"/>
      <c r="J69" s="164"/>
      <c r="K69" s="281"/>
      <c r="L69" s="102"/>
      <c r="M69" s="278"/>
    </row>
    <row r="70" spans="1:13" ht="16.5" thickTop="1" thickBot="1" x14ac:dyDescent="0.3">
      <c r="A70" s="132" t="s">
        <v>666</v>
      </c>
      <c r="B70" s="2">
        <v>138</v>
      </c>
      <c r="C70" s="3" t="s">
        <v>665</v>
      </c>
      <c r="D70" s="2" t="s">
        <v>664</v>
      </c>
      <c r="E70" s="5">
        <v>1</v>
      </c>
      <c r="F70" s="5">
        <v>796</v>
      </c>
      <c r="G70" s="5">
        <f>F70-E70+1</f>
        <v>796</v>
      </c>
      <c r="H70" s="31">
        <v>2386</v>
      </c>
      <c r="I70" s="282">
        <v>57</v>
      </c>
      <c r="J70" s="65">
        <f>SUM(I70+G70)</f>
        <v>853</v>
      </c>
      <c r="K70" s="281">
        <v>377</v>
      </c>
      <c r="L70" s="102">
        <v>375</v>
      </c>
      <c r="M70" s="283">
        <f>K70/J70</f>
        <v>0.44196951934349354</v>
      </c>
    </row>
    <row r="71" spans="1:13" ht="16.5" thickTop="1" thickBot="1" x14ac:dyDescent="0.3">
      <c r="A71" s="131" t="s">
        <v>663</v>
      </c>
      <c r="B71" s="8">
        <v>139</v>
      </c>
      <c r="C71" s="9"/>
      <c r="D71" s="8"/>
      <c r="E71" s="11">
        <v>797</v>
      </c>
      <c r="F71" s="11">
        <v>1607</v>
      </c>
      <c r="G71" s="11">
        <f>F71-E71+1</f>
        <v>811</v>
      </c>
      <c r="H71" s="31"/>
      <c r="I71" s="65"/>
      <c r="J71" s="65">
        <f>SUM(I71+G71)</f>
        <v>811</v>
      </c>
      <c r="K71" s="281">
        <v>332</v>
      </c>
      <c r="L71" s="102">
        <v>332</v>
      </c>
      <c r="M71" s="280">
        <f>K71/J71</f>
        <v>0.40937114673242908</v>
      </c>
    </row>
    <row r="72" spans="1:13" ht="16.5" thickTop="1" thickBot="1" x14ac:dyDescent="0.3">
      <c r="A72" s="131" t="s">
        <v>657</v>
      </c>
      <c r="B72" s="8">
        <v>140</v>
      </c>
      <c r="C72" s="9"/>
      <c r="D72" s="8"/>
      <c r="E72" s="11">
        <v>1608</v>
      </c>
      <c r="F72" s="11">
        <v>2386</v>
      </c>
      <c r="G72" s="11">
        <f>F72-E72+1</f>
        <v>779</v>
      </c>
      <c r="H72" s="31"/>
      <c r="I72" s="65"/>
      <c r="J72" s="65">
        <f>SUM(I72+G72)</f>
        <v>779</v>
      </c>
      <c r="K72" s="281">
        <v>256</v>
      </c>
      <c r="L72" s="102">
        <v>248</v>
      </c>
      <c r="M72" s="280">
        <f>K72/J72</f>
        <v>0.32862644415917841</v>
      </c>
    </row>
    <row r="73" spans="1:13" ht="16.5" thickTop="1" thickBot="1" x14ac:dyDescent="0.3">
      <c r="A73" s="131" t="s">
        <v>170</v>
      </c>
      <c r="B73" s="161"/>
      <c r="C73" s="9"/>
      <c r="D73" s="8"/>
      <c r="E73" s="11"/>
      <c r="F73" s="12"/>
      <c r="G73" s="11"/>
      <c r="H73" s="31"/>
      <c r="I73" s="65"/>
      <c r="J73" s="65"/>
      <c r="K73" s="281"/>
      <c r="L73" s="102"/>
      <c r="M73" s="280"/>
    </row>
    <row r="74" spans="1:13" ht="16.5" thickTop="1" thickBot="1" x14ac:dyDescent="0.3">
      <c r="A74" s="137" t="s">
        <v>654</v>
      </c>
      <c r="B74" s="29"/>
      <c r="C74" s="24"/>
      <c r="D74" s="29"/>
      <c r="E74" s="33"/>
      <c r="F74" s="34"/>
      <c r="G74" s="33"/>
      <c r="H74" s="22"/>
      <c r="I74" s="204"/>
      <c r="J74" s="65"/>
      <c r="K74" s="281"/>
      <c r="L74" s="102"/>
      <c r="M74" s="278"/>
    </row>
    <row r="75" spans="1:13" ht="16.5" thickTop="1" thickBot="1" x14ac:dyDescent="0.3">
      <c r="A75" s="2" t="s">
        <v>662</v>
      </c>
      <c r="B75" s="2">
        <v>141</v>
      </c>
      <c r="C75" s="2" t="s">
        <v>661</v>
      </c>
      <c r="D75" s="3" t="s">
        <v>660</v>
      </c>
      <c r="E75" s="11">
        <v>1</v>
      </c>
      <c r="F75" s="11">
        <v>562</v>
      </c>
      <c r="G75" s="5">
        <f>F75-E75+1</f>
        <v>562</v>
      </c>
      <c r="H75" s="31">
        <v>1756</v>
      </c>
      <c r="I75" s="282">
        <v>37</v>
      </c>
      <c r="J75" s="284">
        <f>SUM(I75+G75)</f>
        <v>599</v>
      </c>
      <c r="K75" s="281">
        <v>273</v>
      </c>
      <c r="L75" s="102">
        <v>269</v>
      </c>
      <c r="M75" s="283">
        <f>K75/J75</f>
        <v>0.45575959933222038</v>
      </c>
    </row>
    <row r="76" spans="1:13" ht="16.5" thickTop="1" thickBot="1" x14ac:dyDescent="0.3">
      <c r="A76" s="8" t="s">
        <v>659</v>
      </c>
      <c r="B76" s="8">
        <v>142</v>
      </c>
      <c r="C76" s="8"/>
      <c r="D76" s="9"/>
      <c r="E76" s="11">
        <v>563</v>
      </c>
      <c r="F76" s="11">
        <v>1126</v>
      </c>
      <c r="G76" s="11">
        <f>F76-E76+1</f>
        <v>564</v>
      </c>
      <c r="H76" s="31"/>
      <c r="I76" s="65"/>
      <c r="J76" s="65">
        <f>SUM(I76+G76)</f>
        <v>564</v>
      </c>
      <c r="K76" s="281">
        <v>235</v>
      </c>
      <c r="L76" s="102">
        <v>229</v>
      </c>
      <c r="M76" s="280">
        <f>K76/J76</f>
        <v>0.41666666666666669</v>
      </c>
    </row>
    <row r="77" spans="1:13" ht="16.5" thickTop="1" thickBot="1" x14ac:dyDescent="0.3">
      <c r="A77" s="8" t="s">
        <v>658</v>
      </c>
      <c r="B77" s="8">
        <v>143</v>
      </c>
      <c r="C77" s="8"/>
      <c r="D77" s="9"/>
      <c r="E77" s="11">
        <v>1127</v>
      </c>
      <c r="F77" s="11">
        <v>1756</v>
      </c>
      <c r="G77" s="11">
        <f>F77-E77+1</f>
        <v>630</v>
      </c>
      <c r="H77" s="31"/>
      <c r="I77" s="65"/>
      <c r="J77" s="65">
        <f>SUM(I77+G77)</f>
        <v>630</v>
      </c>
      <c r="K77" s="281">
        <v>271</v>
      </c>
      <c r="L77" s="102">
        <v>266</v>
      </c>
      <c r="M77" s="280">
        <f>K77/J77</f>
        <v>0.43015873015873018</v>
      </c>
    </row>
    <row r="78" spans="1:13" ht="16.5" thickTop="1" thickBot="1" x14ac:dyDescent="0.3">
      <c r="A78" s="8" t="s">
        <v>657</v>
      </c>
      <c r="B78" s="161"/>
      <c r="C78" s="8"/>
      <c r="D78" s="9"/>
      <c r="E78" s="11"/>
      <c r="F78" s="11"/>
      <c r="G78" s="11"/>
      <c r="H78" s="31"/>
      <c r="I78" s="65"/>
      <c r="J78" s="65"/>
      <c r="K78" s="281"/>
      <c r="L78" s="102"/>
      <c r="M78" s="280"/>
    </row>
    <row r="79" spans="1:13" ht="16.5" thickTop="1" thickBot="1" x14ac:dyDescent="0.3">
      <c r="A79" s="8" t="s">
        <v>170</v>
      </c>
      <c r="B79" s="8">
        <v>144</v>
      </c>
      <c r="C79" s="8" t="s">
        <v>656</v>
      </c>
      <c r="D79" s="9" t="s">
        <v>655</v>
      </c>
      <c r="E79" s="11">
        <v>1</v>
      </c>
      <c r="F79" s="11">
        <v>750</v>
      </c>
      <c r="G79" s="11">
        <f>F79-E79+1</f>
        <v>750</v>
      </c>
      <c r="H79" s="31">
        <v>1576</v>
      </c>
      <c r="I79" s="282">
        <v>35</v>
      </c>
      <c r="J79" s="65">
        <f>SUM(I79+G79)</f>
        <v>785</v>
      </c>
      <c r="K79" s="281">
        <v>282</v>
      </c>
      <c r="L79" s="102">
        <v>275</v>
      </c>
      <c r="M79" s="280">
        <f>K79/J79</f>
        <v>0.35923566878980889</v>
      </c>
    </row>
    <row r="80" spans="1:13" ht="15.75" thickTop="1" x14ac:dyDescent="0.25">
      <c r="A80" s="8" t="s">
        <v>654</v>
      </c>
      <c r="B80" s="8">
        <v>145</v>
      </c>
      <c r="C80" s="8"/>
      <c r="D80" s="9"/>
      <c r="E80" s="11">
        <v>751</v>
      </c>
      <c r="F80" s="11">
        <v>1576</v>
      </c>
      <c r="G80" s="11">
        <f>F80-E80+1</f>
        <v>826</v>
      </c>
      <c r="H80" s="189"/>
      <c r="I80" s="65"/>
      <c r="J80" s="65">
        <f>SUM(I80+G80)</f>
        <v>826</v>
      </c>
      <c r="K80" s="281">
        <v>356</v>
      </c>
      <c r="L80" s="102">
        <v>350</v>
      </c>
      <c r="M80" s="280">
        <f>K80/J80</f>
        <v>0.43099273607748184</v>
      </c>
    </row>
    <row r="81" spans="1:13" ht="15.75" thickBot="1" x14ac:dyDescent="0.3">
      <c r="A81" s="29"/>
      <c r="B81" s="29"/>
      <c r="C81" s="29"/>
      <c r="D81" s="24"/>
      <c r="E81" s="33"/>
      <c r="F81" s="34"/>
      <c r="G81" s="33"/>
      <c r="H81" s="184"/>
      <c r="I81" s="204"/>
      <c r="J81" s="65"/>
      <c r="K81" s="279"/>
      <c r="L81" s="91"/>
      <c r="M81" s="278"/>
    </row>
    <row r="82" spans="1:13" ht="15.75" thickTop="1" x14ac:dyDescent="0.25">
      <c r="A82" s="9"/>
      <c r="B82" s="63"/>
      <c r="C82" s="9"/>
      <c r="D82" s="9"/>
      <c r="E82" s="9"/>
      <c r="F82" s="9"/>
      <c r="G82" s="3"/>
      <c r="J82" s="89"/>
      <c r="M82" s="89"/>
    </row>
    <row r="83" spans="1:13" x14ac:dyDescent="0.25">
      <c r="A83" s="9" t="s">
        <v>107</v>
      </c>
      <c r="B83" s="9" t="s">
        <v>653</v>
      </c>
      <c r="C83" s="9" t="s">
        <v>109</v>
      </c>
      <c r="D83" s="9"/>
      <c r="E83" s="9"/>
      <c r="F83" s="9"/>
      <c r="G83" s="9">
        <f>SUM(G3:G80)</f>
        <v>36444</v>
      </c>
      <c r="H83" s="9">
        <f>SUM(H3:H80)</f>
        <v>36444</v>
      </c>
      <c r="I83" s="9">
        <f>SUM(I3:I80)</f>
        <v>852</v>
      </c>
      <c r="J83" s="9">
        <f>SUM(J3:J80)</f>
        <v>37296</v>
      </c>
      <c r="K83" s="9">
        <f>SUM(K3:K80)</f>
        <v>15485</v>
      </c>
      <c r="L83" s="9">
        <f>SUM(L3:L80)</f>
        <v>15241</v>
      </c>
      <c r="M83" s="85">
        <f>K83/J83</f>
        <v>0.41519197769197769</v>
      </c>
    </row>
    <row r="84" spans="1:13" x14ac:dyDescent="0.25">
      <c r="A84" s="9">
        <v>10</v>
      </c>
      <c r="B84" s="9">
        <v>50</v>
      </c>
      <c r="C84" s="9">
        <v>18</v>
      </c>
      <c r="D84" s="9"/>
      <c r="E84" s="9"/>
      <c r="F84" s="9"/>
      <c r="G84" s="9"/>
    </row>
  </sheetData>
  <mergeCells count="1"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BF508-30B4-4D09-B70E-F8DD110D1EBB}">
  <dimension ref="A1:M99"/>
  <sheetViews>
    <sheetView zoomScaleNormal="100" workbookViewId="0">
      <selection activeCell="A2" sqref="A2:M2"/>
    </sheetView>
  </sheetViews>
  <sheetFormatPr defaultRowHeight="15" x14ac:dyDescent="0.25"/>
  <cols>
    <col min="1" max="1" width="33.140625" customWidth="1"/>
    <col min="2" max="2" width="11.42578125" customWidth="1"/>
    <col min="3" max="3" width="20.5703125" customWidth="1"/>
    <col min="4" max="4" width="9.7109375" customWidth="1"/>
    <col min="5" max="5" width="10.28515625" customWidth="1"/>
    <col min="6" max="6" width="11" customWidth="1"/>
    <col min="7" max="7" width="9.85546875" customWidth="1"/>
    <col min="8" max="8" width="11.28515625" customWidth="1"/>
    <col min="9" max="9" width="12.42578125" customWidth="1"/>
    <col min="10" max="10" width="12.28515625" customWidth="1"/>
    <col min="11" max="11" width="13.42578125" customWidth="1"/>
    <col min="12" max="12" width="13.140625" customWidth="1"/>
    <col min="13" max="13" width="12" customWidth="1"/>
  </cols>
  <sheetData>
    <row r="1" spans="1:13" ht="45" customHeight="1" thickBot="1" x14ac:dyDescent="0.3">
      <c r="A1" s="141" t="s">
        <v>211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3" ht="64.5" thickTop="1" thickBot="1" x14ac:dyDescent="0.3">
      <c r="A2" s="139" t="s">
        <v>1</v>
      </c>
      <c r="B2" s="140" t="s">
        <v>2</v>
      </c>
      <c r="C2" s="139" t="s">
        <v>3</v>
      </c>
      <c r="D2" s="139" t="s">
        <v>4</v>
      </c>
      <c r="E2" s="139" t="s">
        <v>5</v>
      </c>
      <c r="F2" s="139" t="s">
        <v>6</v>
      </c>
      <c r="G2" s="139" t="s">
        <v>7</v>
      </c>
      <c r="H2" s="1" t="s">
        <v>8</v>
      </c>
      <c r="I2" s="1" t="s">
        <v>111</v>
      </c>
      <c r="J2" s="1" t="s">
        <v>110</v>
      </c>
      <c r="K2" s="83" t="s">
        <v>112</v>
      </c>
      <c r="L2" s="74" t="s">
        <v>113</v>
      </c>
      <c r="M2" s="84" t="s">
        <v>114</v>
      </c>
    </row>
    <row r="3" spans="1:13" ht="16.5" thickTop="1" thickBot="1" x14ac:dyDescent="0.3">
      <c r="A3" s="132" t="s">
        <v>210</v>
      </c>
      <c r="B3" s="2">
        <v>146</v>
      </c>
      <c r="C3" s="106" t="s">
        <v>209</v>
      </c>
      <c r="D3" s="3" t="s">
        <v>208</v>
      </c>
      <c r="E3" s="11">
        <v>1</v>
      </c>
      <c r="F3" s="11">
        <v>670</v>
      </c>
      <c r="G3" s="5">
        <f>F3-E3+1</f>
        <v>670</v>
      </c>
      <c r="H3" s="59">
        <v>5128</v>
      </c>
      <c r="I3" s="105">
        <v>103</v>
      </c>
      <c r="J3" s="72">
        <f>SUM(I3+G3)</f>
        <v>773</v>
      </c>
      <c r="K3" s="103">
        <v>405</v>
      </c>
      <c r="L3" s="102">
        <v>392</v>
      </c>
      <c r="M3" s="101">
        <f>K3/J3</f>
        <v>0.52393272962483828</v>
      </c>
    </row>
    <row r="4" spans="1:13" ht="16.5" thickTop="1" thickBot="1" x14ac:dyDescent="0.3">
      <c r="A4" s="131" t="s">
        <v>207</v>
      </c>
      <c r="B4" s="8">
        <v>147</v>
      </c>
      <c r="C4" s="28"/>
      <c r="D4" s="9"/>
      <c r="E4" s="11">
        <v>671</v>
      </c>
      <c r="F4" s="11">
        <v>1432</v>
      </c>
      <c r="G4" s="11">
        <f>F4-E4+1</f>
        <v>762</v>
      </c>
      <c r="H4" s="31"/>
      <c r="J4" s="64">
        <f>SUM(I4+G4)</f>
        <v>762</v>
      </c>
      <c r="K4" s="103">
        <v>322</v>
      </c>
      <c r="L4" s="102">
        <v>320</v>
      </c>
      <c r="M4" s="97">
        <f>K4/J4</f>
        <v>0.4225721784776903</v>
      </c>
    </row>
    <row r="5" spans="1:13" ht="16.5" thickTop="1" thickBot="1" x14ac:dyDescent="0.3">
      <c r="A5" s="131" t="s">
        <v>118</v>
      </c>
      <c r="B5" s="8">
        <v>148</v>
      </c>
      <c r="C5" s="28"/>
      <c r="D5" s="9"/>
      <c r="E5" s="11">
        <v>1433</v>
      </c>
      <c r="F5" s="11">
        <v>2144</v>
      </c>
      <c r="G5" s="11">
        <f>F5-E5+1</f>
        <v>712</v>
      </c>
      <c r="H5" s="31"/>
      <c r="J5" s="64">
        <f>SUM(I5+G5)</f>
        <v>712</v>
      </c>
      <c r="K5" s="103">
        <v>363</v>
      </c>
      <c r="L5" s="102">
        <v>359</v>
      </c>
      <c r="M5" s="97">
        <f>K5/J5</f>
        <v>0.5098314606741573</v>
      </c>
    </row>
    <row r="6" spans="1:13" ht="16.5" thickTop="1" thickBot="1" x14ac:dyDescent="0.3">
      <c r="A6" s="131" t="s">
        <v>206</v>
      </c>
      <c r="B6" s="8">
        <v>149</v>
      </c>
      <c r="C6" s="28"/>
      <c r="D6" s="9"/>
      <c r="E6" s="11">
        <v>2145</v>
      </c>
      <c r="F6" s="11">
        <v>2852</v>
      </c>
      <c r="G6" s="11">
        <f>F6-E6+1</f>
        <v>708</v>
      </c>
      <c r="H6" s="31"/>
      <c r="J6" s="64">
        <f>SUM(I6+G6)</f>
        <v>708</v>
      </c>
      <c r="K6" s="103">
        <v>348</v>
      </c>
      <c r="L6" s="102">
        <v>350</v>
      </c>
      <c r="M6" s="97">
        <f>K6/J6</f>
        <v>0.49152542372881358</v>
      </c>
    </row>
    <row r="7" spans="1:13" ht="16.5" thickTop="1" thickBot="1" x14ac:dyDescent="0.3">
      <c r="A7" s="131"/>
      <c r="B7" s="8">
        <v>150</v>
      </c>
      <c r="C7" s="28"/>
      <c r="D7" s="9"/>
      <c r="E7" s="11">
        <v>2853</v>
      </c>
      <c r="F7" s="11">
        <v>3562</v>
      </c>
      <c r="G7" s="11">
        <f>F7-E7+1</f>
        <v>710</v>
      </c>
      <c r="H7" s="17"/>
      <c r="J7" s="64">
        <f>SUM(I7+G7)</f>
        <v>710</v>
      </c>
      <c r="K7" s="103">
        <v>364</v>
      </c>
      <c r="L7" s="102">
        <v>361</v>
      </c>
      <c r="M7" s="97">
        <f>K7/J7</f>
        <v>0.51267605633802815</v>
      </c>
    </row>
    <row r="8" spans="1:13" ht="16.5" thickTop="1" thickBot="1" x14ac:dyDescent="0.3">
      <c r="A8" s="131"/>
      <c r="B8" s="8">
        <v>151</v>
      </c>
      <c r="C8" s="28"/>
      <c r="D8" s="9"/>
      <c r="E8" s="11">
        <v>3563</v>
      </c>
      <c r="F8" s="11">
        <v>4280</v>
      </c>
      <c r="G8" s="11">
        <f>F8-E8+1</f>
        <v>718</v>
      </c>
      <c r="H8" s="17"/>
      <c r="J8" s="64">
        <f>SUM(I8+G8)</f>
        <v>718</v>
      </c>
      <c r="K8" s="103">
        <v>347</v>
      </c>
      <c r="L8" s="102">
        <v>343</v>
      </c>
      <c r="M8" s="97">
        <f>K8/J8</f>
        <v>0.4832869080779944</v>
      </c>
    </row>
    <row r="9" spans="1:13" ht="16.5" thickTop="1" thickBot="1" x14ac:dyDescent="0.3">
      <c r="A9" s="131"/>
      <c r="B9" s="138">
        <v>152</v>
      </c>
      <c r="C9" s="28"/>
      <c r="D9" s="9"/>
      <c r="E9" s="11">
        <v>4281</v>
      </c>
      <c r="F9" s="12">
        <v>4992</v>
      </c>
      <c r="G9" s="100">
        <f>F9-E9+1</f>
        <v>712</v>
      </c>
      <c r="H9" s="17"/>
      <c r="J9" s="64">
        <f>SUM(I9+G9)</f>
        <v>712</v>
      </c>
      <c r="K9" s="103">
        <v>319</v>
      </c>
      <c r="L9" s="102">
        <v>312</v>
      </c>
      <c r="M9" s="97">
        <f>K9/J9</f>
        <v>0.44803370786516855</v>
      </c>
    </row>
    <row r="10" spans="1:13" ht="16.5" thickTop="1" thickBot="1" x14ac:dyDescent="0.3">
      <c r="A10" s="131"/>
      <c r="B10" s="17"/>
      <c r="C10" s="28"/>
      <c r="D10" s="9"/>
      <c r="E10" s="11"/>
      <c r="F10" s="11"/>
      <c r="G10" s="11"/>
      <c r="H10" s="17"/>
      <c r="J10" s="64"/>
      <c r="K10" s="103"/>
      <c r="L10" s="102"/>
      <c r="M10" s="97"/>
    </row>
    <row r="11" spans="1:13" ht="16.5" thickTop="1" thickBot="1" x14ac:dyDescent="0.3">
      <c r="A11" s="131"/>
      <c r="B11" s="8">
        <v>153</v>
      </c>
      <c r="C11" s="28"/>
      <c r="D11" s="9"/>
      <c r="E11" s="11">
        <v>4993</v>
      </c>
      <c r="F11" s="11">
        <v>5128</v>
      </c>
      <c r="G11" s="11">
        <f>F11-E11+1+(F12-E12)+1</f>
        <v>747</v>
      </c>
      <c r="H11" s="17"/>
      <c r="I11" s="105">
        <v>120</v>
      </c>
      <c r="J11" s="64">
        <f>SUM(I11+G11)</f>
        <v>867</v>
      </c>
      <c r="K11" s="103">
        <v>333</v>
      </c>
      <c r="L11" s="102">
        <v>322</v>
      </c>
      <c r="M11" s="97">
        <f>K11/J11</f>
        <v>0.38408304498269896</v>
      </c>
    </row>
    <row r="12" spans="1:13" ht="16.5" thickTop="1" thickBot="1" x14ac:dyDescent="0.3">
      <c r="A12" s="131"/>
      <c r="B12" s="115" t="s">
        <v>15</v>
      </c>
      <c r="C12" s="28" t="s">
        <v>205</v>
      </c>
      <c r="D12" s="9" t="s">
        <v>204</v>
      </c>
      <c r="E12" s="11">
        <v>1</v>
      </c>
      <c r="F12" s="11">
        <v>611</v>
      </c>
      <c r="G12" s="11"/>
      <c r="H12" s="17">
        <v>2097</v>
      </c>
      <c r="J12" s="64"/>
      <c r="K12" s="103"/>
      <c r="L12" s="102"/>
      <c r="M12" s="97"/>
    </row>
    <row r="13" spans="1:13" ht="16.5" thickTop="1" thickBot="1" x14ac:dyDescent="0.3">
      <c r="A13" s="131"/>
      <c r="B13" s="8">
        <v>154</v>
      </c>
      <c r="C13" s="28" t="s">
        <v>205</v>
      </c>
      <c r="D13" s="9" t="s">
        <v>204</v>
      </c>
      <c r="E13" s="11">
        <v>612</v>
      </c>
      <c r="F13" s="11">
        <v>1354</v>
      </c>
      <c r="G13" s="11">
        <f>F13-E13+1</f>
        <v>743</v>
      </c>
      <c r="H13" s="17"/>
      <c r="J13" s="64">
        <f>SUM(I13+G13)</f>
        <v>743</v>
      </c>
      <c r="K13" s="103">
        <v>311</v>
      </c>
      <c r="L13" s="102">
        <v>310</v>
      </c>
      <c r="M13" s="97">
        <f>K13/J13</f>
        <v>0.41857335127860029</v>
      </c>
    </row>
    <row r="14" spans="1:13" ht="16.5" thickTop="1" thickBot="1" x14ac:dyDescent="0.3">
      <c r="A14" s="135"/>
      <c r="B14" s="8">
        <v>155</v>
      </c>
      <c r="C14" s="28"/>
      <c r="D14" s="9"/>
      <c r="E14" s="11">
        <v>1355</v>
      </c>
      <c r="F14" s="11">
        <v>2097</v>
      </c>
      <c r="G14" s="11">
        <f>F14-E14+1</f>
        <v>743</v>
      </c>
      <c r="H14" s="17"/>
      <c r="J14" s="64">
        <f>SUM(I14+G14)</f>
        <v>743</v>
      </c>
      <c r="K14" s="103">
        <v>392</v>
      </c>
      <c r="L14" s="102">
        <v>386</v>
      </c>
      <c r="M14" s="97">
        <f>K14/J14</f>
        <v>0.52759084791386268</v>
      </c>
    </row>
    <row r="15" spans="1:13" ht="16.5" thickTop="1" thickBot="1" x14ac:dyDescent="0.3">
      <c r="A15" s="137"/>
      <c r="B15" s="136"/>
      <c r="C15" s="96"/>
      <c r="D15" s="24"/>
      <c r="E15" s="33"/>
      <c r="F15" s="34"/>
      <c r="G15" s="110"/>
      <c r="H15" s="52"/>
      <c r="J15" s="64"/>
      <c r="K15" s="103"/>
      <c r="L15" s="102"/>
      <c r="M15" s="90"/>
    </row>
    <row r="16" spans="1:13" ht="16.5" thickTop="1" thickBot="1" x14ac:dyDescent="0.3">
      <c r="A16" s="131" t="s">
        <v>203</v>
      </c>
      <c r="B16" s="8">
        <v>156</v>
      </c>
      <c r="C16" s="106" t="s">
        <v>202</v>
      </c>
      <c r="D16" s="3" t="s">
        <v>201</v>
      </c>
      <c r="E16" s="11">
        <v>1</v>
      </c>
      <c r="F16" s="11">
        <v>633</v>
      </c>
      <c r="G16" s="5">
        <f>F16-E16+1</f>
        <v>633</v>
      </c>
      <c r="H16" s="17">
        <v>1972</v>
      </c>
      <c r="I16" s="128">
        <v>186</v>
      </c>
      <c r="J16" s="104">
        <f>SUM(I16+G16)</f>
        <v>819</v>
      </c>
      <c r="K16" s="103">
        <v>319</v>
      </c>
      <c r="L16" s="102">
        <v>252</v>
      </c>
      <c r="M16" s="127">
        <f>K16/J16</f>
        <v>0.3894993894993895</v>
      </c>
    </row>
    <row r="17" spans="1:13" ht="16.5" thickTop="1" thickBot="1" x14ac:dyDescent="0.3">
      <c r="A17" s="131" t="s">
        <v>200</v>
      </c>
      <c r="B17" s="8">
        <v>157</v>
      </c>
      <c r="C17" s="28"/>
      <c r="D17" s="9"/>
      <c r="E17" s="11">
        <v>634</v>
      </c>
      <c r="F17" s="11">
        <v>1310</v>
      </c>
      <c r="G17" s="11">
        <f>F17-E17+1</f>
        <v>677</v>
      </c>
      <c r="H17" s="17"/>
      <c r="I17" s="68"/>
      <c r="J17" s="64">
        <f>SUM(I17+G17)</f>
        <v>677</v>
      </c>
      <c r="K17" s="103">
        <v>259</v>
      </c>
      <c r="L17" s="102">
        <v>233</v>
      </c>
      <c r="M17" s="97">
        <f>K17/J17</f>
        <v>0.38257016248153619</v>
      </c>
    </row>
    <row r="18" spans="1:13" ht="16.5" thickTop="1" thickBot="1" x14ac:dyDescent="0.3">
      <c r="A18" s="131" t="s">
        <v>199</v>
      </c>
      <c r="B18" s="8">
        <v>158</v>
      </c>
      <c r="C18" s="28"/>
      <c r="D18" s="9"/>
      <c r="E18" s="11">
        <v>1311</v>
      </c>
      <c r="F18" s="11">
        <v>1972</v>
      </c>
      <c r="G18" s="11">
        <f>F18-E18+1</f>
        <v>662</v>
      </c>
      <c r="H18" s="17"/>
      <c r="I18" s="68"/>
      <c r="J18" s="64">
        <f>SUM(I18+G18)</f>
        <v>662</v>
      </c>
      <c r="K18" s="103">
        <v>218</v>
      </c>
      <c r="L18" s="102">
        <v>204</v>
      </c>
      <c r="M18" s="97">
        <f>K18/J18</f>
        <v>0.32930513595166161</v>
      </c>
    </row>
    <row r="19" spans="1:13" ht="16.5" thickTop="1" thickBot="1" x14ac:dyDescent="0.3">
      <c r="A19" s="131" t="s">
        <v>198</v>
      </c>
      <c r="B19" s="115"/>
      <c r="C19" s="28"/>
      <c r="D19" s="9"/>
      <c r="E19" s="11"/>
      <c r="F19" s="11"/>
      <c r="G19" s="11"/>
      <c r="H19" s="17"/>
      <c r="I19" s="68"/>
      <c r="J19" s="64"/>
      <c r="K19" s="103"/>
      <c r="L19" s="102"/>
      <c r="M19" s="97"/>
    </row>
    <row r="20" spans="1:13" ht="16.5" thickTop="1" thickBot="1" x14ac:dyDescent="0.3">
      <c r="A20" s="131" t="s">
        <v>197</v>
      </c>
      <c r="B20" s="8"/>
      <c r="C20" s="31"/>
      <c r="D20" s="9"/>
      <c r="E20" s="11"/>
      <c r="F20" s="12"/>
      <c r="G20" s="100"/>
      <c r="H20" s="17"/>
      <c r="I20" s="68"/>
      <c r="J20" s="64"/>
      <c r="K20" s="103"/>
      <c r="L20" s="102"/>
      <c r="M20" s="97"/>
    </row>
    <row r="21" spans="1:13" ht="16.5" thickTop="1" thickBot="1" x14ac:dyDescent="0.3">
      <c r="A21" s="135"/>
      <c r="B21" s="8"/>
      <c r="C21" s="28"/>
      <c r="D21" s="9"/>
      <c r="E21" s="11"/>
      <c r="F21" s="12"/>
      <c r="G21" s="11"/>
      <c r="H21" s="17"/>
      <c r="I21" s="70"/>
      <c r="J21" s="73"/>
      <c r="K21" s="103"/>
      <c r="L21" s="102"/>
      <c r="M21" s="90"/>
    </row>
    <row r="22" spans="1:13" ht="16.5" thickTop="1" thickBot="1" x14ac:dyDescent="0.3">
      <c r="A22" s="132" t="s">
        <v>196</v>
      </c>
      <c r="B22" s="2">
        <v>159</v>
      </c>
      <c r="C22" s="106" t="s">
        <v>195</v>
      </c>
      <c r="D22" s="3" t="s">
        <v>194</v>
      </c>
      <c r="E22" s="5">
        <v>1</v>
      </c>
      <c r="F22" s="5">
        <v>593</v>
      </c>
      <c r="G22" s="5">
        <f>F22-E22+1</f>
        <v>593</v>
      </c>
      <c r="H22" s="7">
        <v>2304</v>
      </c>
      <c r="I22" s="105">
        <v>66</v>
      </c>
      <c r="J22" s="64">
        <f>SUM(I22+G22)</f>
        <v>659</v>
      </c>
      <c r="K22" s="103">
        <v>315</v>
      </c>
      <c r="L22" s="102">
        <v>301</v>
      </c>
      <c r="M22" s="127">
        <f>K22/J22</f>
        <v>0.47799696509863432</v>
      </c>
    </row>
    <row r="23" spans="1:13" ht="16.5" thickTop="1" thickBot="1" x14ac:dyDescent="0.3">
      <c r="A23" s="131" t="s">
        <v>193</v>
      </c>
      <c r="B23" s="8">
        <v>160</v>
      </c>
      <c r="C23" s="28"/>
      <c r="D23" s="9"/>
      <c r="E23" s="11">
        <v>594</v>
      </c>
      <c r="F23" s="11">
        <v>1236</v>
      </c>
      <c r="G23" s="11">
        <f>F23-E23+1</f>
        <v>643</v>
      </c>
      <c r="H23" s="134"/>
      <c r="J23" s="64">
        <f>SUM(I23+G23)</f>
        <v>643</v>
      </c>
      <c r="K23" s="103">
        <v>310</v>
      </c>
      <c r="L23" s="102">
        <v>306</v>
      </c>
      <c r="M23" s="97">
        <f>K23/J23</f>
        <v>0.48211508553654742</v>
      </c>
    </row>
    <row r="24" spans="1:13" ht="16.5" thickTop="1" thickBot="1" x14ac:dyDescent="0.3">
      <c r="A24" s="131" t="s">
        <v>13</v>
      </c>
      <c r="B24" s="8">
        <v>161</v>
      </c>
      <c r="C24" s="28"/>
      <c r="D24" s="9"/>
      <c r="E24" s="11">
        <v>1237</v>
      </c>
      <c r="F24" s="11">
        <v>1887</v>
      </c>
      <c r="G24" s="11">
        <f>F24-E24+1</f>
        <v>651</v>
      </c>
      <c r="H24" s="17"/>
      <c r="J24" s="64">
        <f>SUM(I24+G24)</f>
        <v>651</v>
      </c>
      <c r="K24" s="103">
        <v>266</v>
      </c>
      <c r="L24" s="102">
        <v>262</v>
      </c>
      <c r="M24" s="97">
        <f>K24/J24</f>
        <v>0.40860215053763443</v>
      </c>
    </row>
    <row r="25" spans="1:13" ht="16.5" thickTop="1" thickBot="1" x14ac:dyDescent="0.3">
      <c r="A25" s="131" t="s">
        <v>192</v>
      </c>
      <c r="B25" s="8">
        <v>162</v>
      </c>
      <c r="C25" s="28"/>
      <c r="D25" s="9"/>
      <c r="E25" s="11">
        <v>1888</v>
      </c>
      <c r="F25" s="11">
        <v>2304</v>
      </c>
      <c r="G25" s="11">
        <f>F25-E25+1+(F26-E26+1)</f>
        <v>671</v>
      </c>
      <c r="H25" s="17"/>
      <c r="I25">
        <v>34</v>
      </c>
      <c r="J25" s="64">
        <f>SUM(I25+G25)</f>
        <v>705</v>
      </c>
      <c r="K25" s="103">
        <v>313</v>
      </c>
      <c r="L25" s="102">
        <v>308</v>
      </c>
      <c r="M25" s="97">
        <f>K25/J25</f>
        <v>0.44397163120567373</v>
      </c>
    </row>
    <row r="26" spans="1:13" ht="16.5" thickTop="1" thickBot="1" x14ac:dyDescent="0.3">
      <c r="A26" s="131"/>
      <c r="B26" s="115" t="s">
        <v>15</v>
      </c>
      <c r="C26" s="28" t="s">
        <v>191</v>
      </c>
      <c r="D26" s="9" t="s">
        <v>190</v>
      </c>
      <c r="E26" s="11">
        <v>1</v>
      </c>
      <c r="F26" s="11">
        <v>254</v>
      </c>
      <c r="G26" s="100"/>
      <c r="H26" s="17">
        <v>890</v>
      </c>
      <c r="I26" s="133"/>
      <c r="J26" s="64"/>
      <c r="K26" s="103"/>
      <c r="L26" s="102"/>
      <c r="M26" s="97"/>
    </row>
    <row r="27" spans="1:13" ht="16.5" thickTop="1" thickBot="1" x14ac:dyDescent="0.3">
      <c r="A27" s="131"/>
      <c r="B27" s="115"/>
      <c r="C27" s="28"/>
      <c r="D27" s="9"/>
      <c r="E27" s="11"/>
      <c r="F27" s="11"/>
      <c r="G27" s="100"/>
      <c r="H27" s="17"/>
      <c r="J27" s="64"/>
      <c r="K27" s="103"/>
      <c r="L27" s="102"/>
      <c r="M27" s="97"/>
    </row>
    <row r="28" spans="1:13" ht="16.5" thickTop="1" thickBot="1" x14ac:dyDescent="0.3">
      <c r="A28" s="131"/>
      <c r="B28" s="8">
        <v>163</v>
      </c>
      <c r="C28" s="28" t="s">
        <v>191</v>
      </c>
      <c r="D28" s="9" t="s">
        <v>190</v>
      </c>
      <c r="E28" s="11">
        <v>255</v>
      </c>
      <c r="F28" s="11">
        <v>890</v>
      </c>
      <c r="G28" s="11">
        <f>F28-E28+1</f>
        <v>636</v>
      </c>
      <c r="H28" s="17"/>
      <c r="I28" s="105"/>
      <c r="J28" s="64">
        <f>SUM(I28+G28)</f>
        <v>636</v>
      </c>
      <c r="K28" s="103">
        <v>361</v>
      </c>
      <c r="L28" s="102">
        <v>356</v>
      </c>
      <c r="M28" s="97">
        <f>K28/J28</f>
        <v>0.5676100628930818</v>
      </c>
    </row>
    <row r="29" spans="1:13" ht="16.5" thickTop="1" thickBot="1" x14ac:dyDescent="0.3">
      <c r="A29" s="70"/>
      <c r="B29" s="8"/>
      <c r="C29" s="28"/>
      <c r="D29" s="24"/>
      <c r="E29" s="33"/>
      <c r="F29" s="34"/>
      <c r="G29" s="100"/>
      <c r="H29" s="52"/>
      <c r="J29" s="93"/>
      <c r="K29" s="103"/>
      <c r="L29" s="102"/>
      <c r="M29" s="90"/>
    </row>
    <row r="30" spans="1:13" ht="16.5" thickTop="1" thickBot="1" x14ac:dyDescent="0.3">
      <c r="A30" s="132" t="s">
        <v>189</v>
      </c>
      <c r="B30" s="2">
        <v>164</v>
      </c>
      <c r="C30" s="106" t="s">
        <v>188</v>
      </c>
      <c r="D30" s="3" t="s">
        <v>187</v>
      </c>
      <c r="E30" s="5">
        <v>1</v>
      </c>
      <c r="F30" s="5">
        <v>706</v>
      </c>
      <c r="G30" s="5">
        <f>F30-E30+1</f>
        <v>706</v>
      </c>
      <c r="H30" s="7">
        <v>1606</v>
      </c>
      <c r="I30" s="128">
        <v>47</v>
      </c>
      <c r="J30" s="64">
        <f>SUM(I30+G30)</f>
        <v>753</v>
      </c>
      <c r="K30" s="103">
        <v>374</v>
      </c>
      <c r="L30" s="102">
        <v>352</v>
      </c>
      <c r="M30" s="127">
        <f>K30/J30</f>
        <v>0.49667994687915007</v>
      </c>
    </row>
    <row r="31" spans="1:13" ht="16.5" thickTop="1" thickBot="1" x14ac:dyDescent="0.3">
      <c r="A31" s="131" t="s">
        <v>186</v>
      </c>
      <c r="B31" s="8">
        <v>165</v>
      </c>
      <c r="C31" s="28"/>
      <c r="D31" s="9"/>
      <c r="E31" s="11">
        <v>707</v>
      </c>
      <c r="F31" s="11">
        <v>1464</v>
      </c>
      <c r="G31" s="11">
        <f>F31-E31+1</f>
        <v>758</v>
      </c>
      <c r="H31" s="17"/>
      <c r="I31" s="68"/>
      <c r="J31" s="64">
        <f>SUM(I31+G31)</f>
        <v>758</v>
      </c>
      <c r="K31" s="103">
        <v>361</v>
      </c>
      <c r="L31" s="102">
        <v>353</v>
      </c>
      <c r="M31" s="97">
        <f>K31/J31</f>
        <v>0.4762532981530343</v>
      </c>
    </row>
    <row r="32" spans="1:13" ht="16.5" thickTop="1" thickBot="1" x14ac:dyDescent="0.3">
      <c r="A32" s="131" t="s">
        <v>185</v>
      </c>
      <c r="B32" s="8">
        <v>166</v>
      </c>
      <c r="C32" s="28"/>
      <c r="D32" s="9"/>
      <c r="E32" s="11">
        <v>1465</v>
      </c>
      <c r="F32" s="11">
        <v>1606</v>
      </c>
      <c r="G32" s="11">
        <f>F32-E32+1+(F33-E33+1)</f>
        <v>845</v>
      </c>
      <c r="H32" s="17"/>
      <c r="I32" s="68">
        <v>57</v>
      </c>
      <c r="J32" s="64">
        <f>SUM(I32+G32)</f>
        <v>902</v>
      </c>
      <c r="K32" s="103">
        <v>429</v>
      </c>
      <c r="L32" s="102">
        <v>416</v>
      </c>
      <c r="M32" s="97">
        <f>K32/J32</f>
        <v>0.47560975609756095</v>
      </c>
    </row>
    <row r="33" spans="1:13" ht="16.5" thickTop="1" thickBot="1" x14ac:dyDescent="0.3">
      <c r="A33" s="131" t="s">
        <v>13</v>
      </c>
      <c r="B33" s="115" t="s">
        <v>15</v>
      </c>
      <c r="C33" s="28" t="s">
        <v>182</v>
      </c>
      <c r="D33" s="9" t="s">
        <v>184</v>
      </c>
      <c r="E33" s="11">
        <v>1</v>
      </c>
      <c r="F33" s="11">
        <v>703</v>
      </c>
      <c r="G33" s="11"/>
      <c r="H33" s="17">
        <v>1510</v>
      </c>
      <c r="I33" s="113"/>
      <c r="J33" s="64"/>
      <c r="K33" s="103"/>
      <c r="L33" s="102"/>
      <c r="M33" s="97"/>
    </row>
    <row r="34" spans="1:13" ht="16.5" thickTop="1" thickBot="1" x14ac:dyDescent="0.3">
      <c r="A34" s="131" t="s">
        <v>183</v>
      </c>
      <c r="B34" s="115"/>
      <c r="C34" s="28"/>
      <c r="D34" s="9"/>
      <c r="E34" s="11"/>
      <c r="F34" s="11"/>
      <c r="G34" s="11"/>
      <c r="H34" s="17"/>
      <c r="I34" s="68"/>
      <c r="J34" s="64"/>
      <c r="K34" s="103"/>
      <c r="L34" s="102"/>
      <c r="M34" s="97"/>
    </row>
    <row r="35" spans="1:13" ht="16.5" thickTop="1" thickBot="1" x14ac:dyDescent="0.3">
      <c r="A35" s="131"/>
      <c r="B35" s="8">
        <v>167</v>
      </c>
      <c r="C35" s="28" t="s">
        <v>182</v>
      </c>
      <c r="D35" s="9"/>
      <c r="E35" s="11">
        <v>704</v>
      </c>
      <c r="F35" s="11">
        <v>1510</v>
      </c>
      <c r="G35" s="11">
        <f>F35-E35+1</f>
        <v>807</v>
      </c>
      <c r="H35" s="17"/>
      <c r="J35" s="64">
        <f>SUM(I35+G35)</f>
        <v>807</v>
      </c>
      <c r="K35" s="103">
        <v>273</v>
      </c>
      <c r="L35" s="102">
        <v>264</v>
      </c>
      <c r="M35" s="97">
        <f>K35/J35</f>
        <v>0.33828996282527879</v>
      </c>
    </row>
    <row r="36" spans="1:13" ht="16.5" thickTop="1" thickBot="1" x14ac:dyDescent="0.3">
      <c r="A36" s="131"/>
      <c r="B36" s="29"/>
      <c r="C36" s="28"/>
      <c r="D36" s="9"/>
      <c r="E36" s="11"/>
      <c r="F36" s="12"/>
      <c r="G36" s="100"/>
      <c r="H36" s="52"/>
      <c r="I36" s="70"/>
      <c r="J36" s="73"/>
      <c r="K36" s="103"/>
      <c r="L36" s="102"/>
      <c r="M36" s="90"/>
    </row>
    <row r="37" spans="1:13" ht="16.5" thickTop="1" thickBot="1" x14ac:dyDescent="0.3">
      <c r="A37" s="2" t="s">
        <v>181</v>
      </c>
      <c r="B37" s="2">
        <v>168</v>
      </c>
      <c r="C37" s="106" t="s">
        <v>180</v>
      </c>
      <c r="D37" s="3" t="s">
        <v>179</v>
      </c>
      <c r="E37" s="5">
        <v>1</v>
      </c>
      <c r="F37" s="5">
        <v>712</v>
      </c>
      <c r="G37" s="5">
        <f>F37-E37+1</f>
        <v>712</v>
      </c>
      <c r="H37" s="7">
        <v>2221</v>
      </c>
      <c r="I37" s="105">
        <v>103</v>
      </c>
      <c r="J37" s="64">
        <f>SUM(I37+G37)</f>
        <v>815</v>
      </c>
      <c r="K37" s="103">
        <v>300</v>
      </c>
      <c r="L37" s="102">
        <v>273</v>
      </c>
      <c r="M37" s="127">
        <f>K37/J37</f>
        <v>0.36809815950920244</v>
      </c>
    </row>
    <row r="38" spans="1:13" ht="16.5" thickTop="1" thickBot="1" x14ac:dyDescent="0.3">
      <c r="A38" s="8" t="s">
        <v>178</v>
      </c>
      <c r="B38" s="8">
        <v>169</v>
      </c>
      <c r="C38" s="28"/>
      <c r="D38" s="9"/>
      <c r="E38" s="11">
        <v>713</v>
      </c>
      <c r="F38" s="11">
        <v>1470</v>
      </c>
      <c r="G38" s="11">
        <f>F38-E38+1</f>
        <v>758</v>
      </c>
      <c r="H38" s="17"/>
      <c r="J38" s="64">
        <f>SUM(I38+G38)</f>
        <v>758</v>
      </c>
      <c r="K38" s="103">
        <v>313</v>
      </c>
      <c r="L38" s="102">
        <v>304</v>
      </c>
      <c r="M38" s="97">
        <f>K38/J38</f>
        <v>0.4129287598944591</v>
      </c>
    </row>
    <row r="39" spans="1:13" ht="16.5" thickTop="1" thickBot="1" x14ac:dyDescent="0.3">
      <c r="A39" s="8" t="s">
        <v>177</v>
      </c>
      <c r="B39" s="8">
        <v>170</v>
      </c>
      <c r="C39" s="28"/>
      <c r="D39" s="9"/>
      <c r="E39" s="11">
        <v>1471</v>
      </c>
      <c r="F39" s="11">
        <v>2221</v>
      </c>
      <c r="G39" s="11">
        <f>F39-E39+1</f>
        <v>751</v>
      </c>
      <c r="H39" s="17"/>
      <c r="J39" s="64">
        <f>SUM(I39+G39)</f>
        <v>751</v>
      </c>
      <c r="K39" s="103">
        <v>370</v>
      </c>
      <c r="L39" s="102">
        <v>260</v>
      </c>
      <c r="M39" s="97">
        <f>K39/J39</f>
        <v>0.49267643142476697</v>
      </c>
    </row>
    <row r="40" spans="1:13" ht="16.5" thickTop="1" thickBot="1" x14ac:dyDescent="0.3">
      <c r="A40" s="8" t="s">
        <v>118</v>
      </c>
      <c r="B40" s="8"/>
      <c r="C40" s="28"/>
      <c r="D40" s="9"/>
      <c r="E40" s="11"/>
      <c r="F40" s="12"/>
      <c r="G40" s="100"/>
      <c r="H40" s="17"/>
      <c r="J40" s="64"/>
      <c r="K40" s="103"/>
      <c r="L40" s="102"/>
      <c r="M40" s="97"/>
    </row>
    <row r="41" spans="1:13" ht="16.5" thickTop="1" thickBot="1" x14ac:dyDescent="0.3">
      <c r="A41" s="29" t="s">
        <v>176</v>
      </c>
      <c r="B41" s="29"/>
      <c r="C41" s="96"/>
      <c r="D41" s="9"/>
      <c r="E41" s="11"/>
      <c r="F41" s="12"/>
      <c r="G41" s="33"/>
      <c r="H41" s="52"/>
      <c r="I41" s="70"/>
      <c r="J41" s="93"/>
      <c r="K41" s="103"/>
      <c r="L41" s="102"/>
      <c r="M41" s="107"/>
    </row>
    <row r="42" spans="1:13" ht="16.5" thickTop="1" thickBot="1" x14ac:dyDescent="0.3">
      <c r="A42" s="2" t="s">
        <v>175</v>
      </c>
      <c r="B42" s="2">
        <v>171</v>
      </c>
      <c r="C42" s="106" t="s">
        <v>174</v>
      </c>
      <c r="D42" s="3" t="s">
        <v>173</v>
      </c>
      <c r="E42" s="5">
        <v>1</v>
      </c>
      <c r="F42" s="5">
        <v>716</v>
      </c>
      <c r="G42" s="5">
        <f>F42-E42+1</f>
        <v>716</v>
      </c>
      <c r="H42" s="7">
        <v>1514</v>
      </c>
      <c r="I42" s="105">
        <v>35</v>
      </c>
      <c r="J42" s="64">
        <f>SUM(I42+G42)</f>
        <v>751</v>
      </c>
      <c r="K42" s="103">
        <v>335</v>
      </c>
      <c r="L42" s="102">
        <v>328</v>
      </c>
      <c r="M42" s="101">
        <f>K42/J42</f>
        <v>0.44607190412782954</v>
      </c>
    </row>
    <row r="43" spans="1:13" ht="16.5" thickTop="1" thickBot="1" x14ac:dyDescent="0.3">
      <c r="A43" s="8" t="s">
        <v>172</v>
      </c>
      <c r="B43" s="8">
        <v>172</v>
      </c>
      <c r="C43" s="28"/>
      <c r="D43" s="9"/>
      <c r="E43" s="11">
        <v>717</v>
      </c>
      <c r="F43" s="11">
        <v>1514</v>
      </c>
      <c r="G43" s="11">
        <f>F43-E43+1</f>
        <v>798</v>
      </c>
      <c r="H43" s="17"/>
      <c r="I43" s="68"/>
      <c r="J43" s="64">
        <f>SUM(I43+G43)</f>
        <v>798</v>
      </c>
      <c r="K43" s="103">
        <v>327</v>
      </c>
      <c r="L43" s="102">
        <v>319</v>
      </c>
      <c r="M43" s="97">
        <f>K43/J43</f>
        <v>0.40977443609022557</v>
      </c>
    </row>
    <row r="44" spans="1:13" ht="16.5" thickTop="1" thickBot="1" x14ac:dyDescent="0.3">
      <c r="A44" s="8" t="s">
        <v>171</v>
      </c>
      <c r="B44" s="8"/>
      <c r="C44" s="28"/>
      <c r="D44" s="9"/>
      <c r="E44" s="11"/>
      <c r="F44" s="12"/>
      <c r="G44" s="100"/>
      <c r="H44" s="17"/>
      <c r="I44" s="68"/>
      <c r="J44" s="64"/>
      <c r="K44" s="103"/>
      <c r="L44" s="102"/>
      <c r="M44" s="97"/>
    </row>
    <row r="45" spans="1:13" ht="16.5" thickTop="1" thickBot="1" x14ac:dyDescent="0.3">
      <c r="A45" s="8" t="s">
        <v>170</v>
      </c>
      <c r="B45" s="8"/>
      <c r="C45" s="28"/>
      <c r="D45" s="9"/>
      <c r="E45" s="11"/>
      <c r="F45" s="12"/>
      <c r="G45" s="100"/>
      <c r="H45" s="17"/>
      <c r="I45" s="68"/>
      <c r="J45" s="64"/>
      <c r="K45" s="103"/>
      <c r="L45" s="102"/>
      <c r="M45" s="97"/>
    </row>
    <row r="46" spans="1:13" ht="16.5" thickTop="1" thickBot="1" x14ac:dyDescent="0.3">
      <c r="A46" s="8" t="s">
        <v>169</v>
      </c>
      <c r="B46" s="8"/>
      <c r="C46" s="28"/>
      <c r="D46" s="9"/>
      <c r="E46" s="11"/>
      <c r="F46" s="12"/>
      <c r="G46" s="100"/>
      <c r="H46" s="17"/>
      <c r="I46" s="68"/>
      <c r="J46" s="64"/>
      <c r="K46" s="103"/>
      <c r="L46" s="102"/>
      <c r="M46" s="97"/>
    </row>
    <row r="47" spans="1:13" ht="16.5" thickTop="1" thickBot="1" x14ac:dyDescent="0.3">
      <c r="A47" s="8"/>
      <c r="B47" s="29"/>
      <c r="C47" s="28"/>
      <c r="D47" s="9"/>
      <c r="E47" s="11"/>
      <c r="F47" s="12"/>
      <c r="G47" s="100"/>
      <c r="H47" s="52"/>
      <c r="I47" s="70"/>
      <c r="J47" s="93"/>
      <c r="K47" s="103"/>
      <c r="L47" s="102"/>
      <c r="M47" s="90"/>
    </row>
    <row r="48" spans="1:13" ht="16.5" thickTop="1" thickBot="1" x14ac:dyDescent="0.3">
      <c r="A48" s="2" t="s">
        <v>168</v>
      </c>
      <c r="B48" s="2">
        <v>173</v>
      </c>
      <c r="C48" s="106" t="s">
        <v>167</v>
      </c>
      <c r="D48" s="3" t="s">
        <v>166</v>
      </c>
      <c r="E48" s="5">
        <v>1</v>
      </c>
      <c r="F48" s="5">
        <v>605</v>
      </c>
      <c r="G48" s="5">
        <f>F48-E48+1</f>
        <v>605</v>
      </c>
      <c r="H48" s="7">
        <v>2673</v>
      </c>
      <c r="I48" s="105">
        <v>75</v>
      </c>
      <c r="J48" s="64">
        <f>SUM(I48+G48)</f>
        <v>680</v>
      </c>
      <c r="K48" s="103">
        <v>389</v>
      </c>
      <c r="L48" s="102">
        <v>365</v>
      </c>
      <c r="M48" s="127">
        <f>K48/J48</f>
        <v>0.57205882352941173</v>
      </c>
    </row>
    <row r="49" spans="1:13" ht="16.5" thickTop="1" thickBot="1" x14ac:dyDescent="0.3">
      <c r="A49" s="8" t="s">
        <v>165</v>
      </c>
      <c r="B49" s="8">
        <v>174</v>
      </c>
      <c r="C49" s="28"/>
      <c r="D49" s="9"/>
      <c r="E49" s="11">
        <v>606</v>
      </c>
      <c r="F49" s="11">
        <v>1266</v>
      </c>
      <c r="G49" s="11">
        <f>F49-E49+1</f>
        <v>661</v>
      </c>
      <c r="H49" s="17"/>
      <c r="J49" s="64">
        <f>SUM(I49+G49)</f>
        <v>661</v>
      </c>
      <c r="K49" s="103">
        <v>310</v>
      </c>
      <c r="L49" s="102">
        <v>306</v>
      </c>
      <c r="M49" s="97">
        <f>K49/J49</f>
        <v>0.46898638426626321</v>
      </c>
    </row>
    <row r="50" spans="1:13" ht="16.5" thickTop="1" thickBot="1" x14ac:dyDescent="0.3">
      <c r="A50" s="8" t="s">
        <v>164</v>
      </c>
      <c r="B50" s="8">
        <v>175</v>
      </c>
      <c r="C50" s="28"/>
      <c r="D50" s="9"/>
      <c r="E50" s="11">
        <v>1267</v>
      </c>
      <c r="F50" s="11">
        <v>1938</v>
      </c>
      <c r="G50" s="11">
        <f>F50-E50+1</f>
        <v>672</v>
      </c>
      <c r="H50" s="17"/>
      <c r="J50" s="64">
        <f>SUM(I50+G50)</f>
        <v>672</v>
      </c>
      <c r="K50" s="103">
        <v>310</v>
      </c>
      <c r="L50" s="102">
        <v>306</v>
      </c>
      <c r="M50" s="97">
        <f>K50/J50</f>
        <v>0.46130952380952384</v>
      </c>
    </row>
    <row r="51" spans="1:13" ht="16.5" thickTop="1" thickBot="1" x14ac:dyDescent="0.3">
      <c r="A51" s="8" t="s">
        <v>118</v>
      </c>
      <c r="B51" s="8">
        <v>176</v>
      </c>
      <c r="C51" s="28"/>
      <c r="D51" s="9"/>
      <c r="E51" s="11">
        <v>1939</v>
      </c>
      <c r="F51" s="11">
        <v>2673</v>
      </c>
      <c r="G51" s="11">
        <f>F51-E51+1</f>
        <v>735</v>
      </c>
      <c r="H51" s="17"/>
      <c r="J51" s="64">
        <f>SUM(I51+G51)</f>
        <v>735</v>
      </c>
      <c r="K51" s="103">
        <v>289</v>
      </c>
      <c r="L51" s="102">
        <v>286</v>
      </c>
      <c r="M51" s="97">
        <f>K51/J51</f>
        <v>0.39319727891156464</v>
      </c>
    </row>
    <row r="52" spans="1:13" ht="16.5" thickTop="1" thickBot="1" x14ac:dyDescent="0.3">
      <c r="A52" s="8" t="s">
        <v>163</v>
      </c>
      <c r="B52" s="8">
        <v>177</v>
      </c>
      <c r="C52" s="28" t="s">
        <v>162</v>
      </c>
      <c r="D52" s="9" t="s">
        <v>161</v>
      </c>
      <c r="E52" s="11">
        <v>1</v>
      </c>
      <c r="F52" s="11">
        <v>770</v>
      </c>
      <c r="G52" s="11">
        <f>F52-E52+1</f>
        <v>770</v>
      </c>
      <c r="H52" s="17">
        <v>2402</v>
      </c>
      <c r="I52" s="105">
        <v>94</v>
      </c>
      <c r="J52" s="64">
        <f>SUM(I52+G52)</f>
        <v>864</v>
      </c>
      <c r="K52" s="103">
        <v>349</v>
      </c>
      <c r="L52" s="102">
        <v>343</v>
      </c>
      <c r="M52" s="97">
        <f>K52/J52</f>
        <v>0.40393518518518517</v>
      </c>
    </row>
    <row r="53" spans="1:13" ht="16.5" thickTop="1" thickBot="1" x14ac:dyDescent="0.3">
      <c r="A53" s="8"/>
      <c r="B53" s="8">
        <v>178</v>
      </c>
      <c r="C53" s="28"/>
      <c r="D53" s="9"/>
      <c r="E53" s="11">
        <v>771</v>
      </c>
      <c r="F53" s="11">
        <v>1532</v>
      </c>
      <c r="G53" s="11">
        <f>F53-E53+1</f>
        <v>762</v>
      </c>
      <c r="H53" s="17"/>
      <c r="J53" s="64">
        <f>SUM(I53+G53)</f>
        <v>762</v>
      </c>
      <c r="K53" s="103">
        <v>343</v>
      </c>
      <c r="L53" s="102">
        <v>337</v>
      </c>
      <c r="M53" s="97">
        <f>K53/J53</f>
        <v>0.45013123359580054</v>
      </c>
    </row>
    <row r="54" spans="1:13" ht="16.5" thickTop="1" thickBot="1" x14ac:dyDescent="0.3">
      <c r="A54" s="8"/>
      <c r="B54" s="8">
        <v>179</v>
      </c>
      <c r="C54" s="28"/>
      <c r="D54" s="9"/>
      <c r="E54" s="11">
        <v>1533</v>
      </c>
      <c r="F54" s="11">
        <v>2402</v>
      </c>
      <c r="G54" s="11">
        <f>F54-E54+1</f>
        <v>870</v>
      </c>
      <c r="H54" s="17"/>
      <c r="J54" s="64">
        <f>SUM(I54+G54)</f>
        <v>870</v>
      </c>
      <c r="K54" s="103">
        <v>213</v>
      </c>
      <c r="L54" s="102">
        <v>205</v>
      </c>
      <c r="M54" s="97">
        <f>K54/J54</f>
        <v>0.24482758620689654</v>
      </c>
    </row>
    <row r="55" spans="1:13" ht="16.5" thickTop="1" thickBot="1" x14ac:dyDescent="0.3">
      <c r="A55" s="8"/>
      <c r="B55" s="8"/>
      <c r="C55" s="28"/>
      <c r="D55" s="9"/>
      <c r="E55" s="11"/>
      <c r="F55" s="12"/>
      <c r="G55" s="100"/>
      <c r="H55" s="52"/>
      <c r="J55" s="93"/>
      <c r="K55" s="103"/>
      <c r="L55" s="102"/>
      <c r="M55" s="107"/>
    </row>
    <row r="56" spans="1:13" ht="16.5" thickTop="1" thickBot="1" x14ac:dyDescent="0.3">
      <c r="A56" s="2" t="s">
        <v>160</v>
      </c>
      <c r="B56" s="2">
        <v>180</v>
      </c>
      <c r="C56" s="106" t="s">
        <v>159</v>
      </c>
      <c r="D56" s="3" t="s">
        <v>158</v>
      </c>
      <c r="E56" s="5">
        <v>1</v>
      </c>
      <c r="F56" s="5">
        <v>613</v>
      </c>
      <c r="G56" s="5">
        <f>F56-E56+1</f>
        <v>613</v>
      </c>
      <c r="H56" s="7">
        <v>1233</v>
      </c>
      <c r="I56" s="128">
        <v>21</v>
      </c>
      <c r="J56" s="64">
        <f>SUM(I56+G56)</f>
        <v>634</v>
      </c>
      <c r="K56" s="103">
        <v>312</v>
      </c>
      <c r="L56" s="102">
        <v>307</v>
      </c>
      <c r="M56" s="101">
        <f>K56/J56</f>
        <v>0.49211356466876971</v>
      </c>
    </row>
    <row r="57" spans="1:13" ht="16.5" thickTop="1" thickBot="1" x14ac:dyDescent="0.3">
      <c r="A57" s="8" t="s">
        <v>157</v>
      </c>
      <c r="B57" s="8">
        <v>181</v>
      </c>
      <c r="C57" s="28"/>
      <c r="D57" s="9"/>
      <c r="E57" s="11">
        <v>614</v>
      </c>
      <c r="F57" s="11">
        <v>1233</v>
      </c>
      <c r="G57" s="11">
        <f>F57-E57+1</f>
        <v>620</v>
      </c>
      <c r="H57" s="17"/>
      <c r="I57" s="68"/>
      <c r="J57" s="64">
        <f>SUM(I57+G57)</f>
        <v>620</v>
      </c>
      <c r="K57" s="103">
        <v>266</v>
      </c>
      <c r="L57" s="102">
        <v>261</v>
      </c>
      <c r="M57" s="97">
        <f>K57/J57</f>
        <v>0.42903225806451611</v>
      </c>
    </row>
    <row r="58" spans="1:13" ht="16.5" thickTop="1" thickBot="1" x14ac:dyDescent="0.3">
      <c r="A58" s="8" t="s">
        <v>118</v>
      </c>
      <c r="B58" s="8">
        <v>182</v>
      </c>
      <c r="C58" s="28" t="s">
        <v>156</v>
      </c>
      <c r="D58" s="9" t="s">
        <v>155</v>
      </c>
      <c r="E58" s="11">
        <v>1</v>
      </c>
      <c r="F58" s="11">
        <v>670</v>
      </c>
      <c r="G58" s="11">
        <f>F58-E58+1</f>
        <v>670</v>
      </c>
      <c r="H58" s="17">
        <v>2020</v>
      </c>
      <c r="I58" s="105">
        <v>42</v>
      </c>
      <c r="J58" s="64">
        <f>SUM(I58+G58)</f>
        <v>712</v>
      </c>
      <c r="K58" s="103">
        <v>307</v>
      </c>
      <c r="L58" s="102">
        <v>306</v>
      </c>
      <c r="M58" s="97">
        <f>K58/J58</f>
        <v>0.4311797752808989</v>
      </c>
    </row>
    <row r="59" spans="1:13" ht="16.5" thickTop="1" thickBot="1" x14ac:dyDescent="0.3">
      <c r="A59" s="8" t="s">
        <v>154</v>
      </c>
      <c r="B59" s="8">
        <v>183</v>
      </c>
      <c r="C59" s="28"/>
      <c r="D59" s="9"/>
      <c r="E59" s="11">
        <v>671</v>
      </c>
      <c r="F59" s="11">
        <v>1336</v>
      </c>
      <c r="G59" s="11">
        <f>F59-E59+1</f>
        <v>666</v>
      </c>
      <c r="H59" s="17"/>
      <c r="I59" s="68"/>
      <c r="J59" s="64">
        <f>SUM(I59+G59)</f>
        <v>666</v>
      </c>
      <c r="K59" s="103">
        <v>273</v>
      </c>
      <c r="L59" s="102">
        <v>269</v>
      </c>
      <c r="M59" s="97">
        <f>K59/J59</f>
        <v>0.40990990990990989</v>
      </c>
    </row>
    <row r="60" spans="1:13" ht="16.5" thickTop="1" thickBot="1" x14ac:dyDescent="0.3">
      <c r="A60" s="8"/>
      <c r="B60" s="8">
        <v>184</v>
      </c>
      <c r="C60" s="28"/>
      <c r="D60" s="9"/>
      <c r="E60" s="11">
        <v>1337</v>
      </c>
      <c r="F60" s="11">
        <v>2020</v>
      </c>
      <c r="G60" s="11">
        <f>F60-E60+1</f>
        <v>684</v>
      </c>
      <c r="H60" s="17"/>
      <c r="I60" s="68"/>
      <c r="J60" s="64">
        <f>SUM(I60+G60)</f>
        <v>684</v>
      </c>
      <c r="K60" s="103">
        <v>332</v>
      </c>
      <c r="L60" s="102">
        <v>330</v>
      </c>
      <c r="M60" s="97">
        <f>K60/J60</f>
        <v>0.4853801169590643</v>
      </c>
    </row>
    <row r="61" spans="1:13" ht="16.5" thickTop="1" thickBot="1" x14ac:dyDescent="0.3">
      <c r="A61" s="29"/>
      <c r="B61" s="29"/>
      <c r="C61" s="96"/>
      <c r="D61" s="24"/>
      <c r="E61" s="33"/>
      <c r="F61" s="34"/>
      <c r="G61" s="100"/>
      <c r="H61" s="52"/>
      <c r="I61" s="70"/>
      <c r="J61" s="93"/>
      <c r="K61" s="103"/>
      <c r="L61" s="102"/>
      <c r="M61" s="107"/>
    </row>
    <row r="62" spans="1:13" ht="16.5" thickTop="1" thickBot="1" x14ac:dyDescent="0.3">
      <c r="A62" s="7" t="s">
        <v>153</v>
      </c>
      <c r="B62" s="2">
        <v>185</v>
      </c>
      <c r="C62" s="106" t="s">
        <v>152</v>
      </c>
      <c r="D62" s="3" t="s">
        <v>151</v>
      </c>
      <c r="E62" s="5">
        <v>1</v>
      </c>
      <c r="F62" s="5">
        <v>615</v>
      </c>
      <c r="G62" s="5">
        <f>F62-E62+1</f>
        <v>615</v>
      </c>
      <c r="H62" s="17">
        <v>2187</v>
      </c>
      <c r="I62" s="105">
        <v>69</v>
      </c>
      <c r="J62" s="64">
        <f>SUM(I62+G62)</f>
        <v>684</v>
      </c>
      <c r="K62" s="103">
        <v>348</v>
      </c>
      <c r="L62" s="102">
        <v>331</v>
      </c>
      <c r="M62" s="101">
        <f>K62/J62</f>
        <v>0.50877192982456143</v>
      </c>
    </row>
    <row r="63" spans="1:13" ht="16.5" thickTop="1" thickBot="1" x14ac:dyDescent="0.3">
      <c r="A63" s="17" t="s">
        <v>150</v>
      </c>
      <c r="B63" s="8">
        <v>186</v>
      </c>
      <c r="C63" s="28"/>
      <c r="D63" s="9"/>
      <c r="E63" s="11">
        <v>616</v>
      </c>
      <c r="F63" s="11">
        <v>1330</v>
      </c>
      <c r="G63" s="11">
        <f>F63-E63+1</f>
        <v>715</v>
      </c>
      <c r="H63" s="17"/>
      <c r="J63" s="64">
        <f>SUM(I63+G63)</f>
        <v>715</v>
      </c>
      <c r="K63" s="103">
        <v>328</v>
      </c>
      <c r="L63" s="102">
        <v>316</v>
      </c>
      <c r="M63" s="97">
        <f>K63/J63</f>
        <v>0.45874125874125876</v>
      </c>
    </row>
    <row r="64" spans="1:13" ht="16.5" thickTop="1" thickBot="1" x14ac:dyDescent="0.3">
      <c r="A64" s="17" t="s">
        <v>149</v>
      </c>
      <c r="B64" s="8">
        <v>187</v>
      </c>
      <c r="C64" s="28"/>
      <c r="D64" s="9"/>
      <c r="E64" s="11">
        <v>1331</v>
      </c>
      <c r="F64" s="11">
        <v>2094</v>
      </c>
      <c r="G64" s="11">
        <f>F64-E64+1</f>
        <v>764</v>
      </c>
      <c r="H64" s="17"/>
      <c r="J64" s="64">
        <f>SUM(I64+G64)</f>
        <v>764</v>
      </c>
      <c r="K64" s="103">
        <v>346</v>
      </c>
      <c r="L64" s="102">
        <v>342</v>
      </c>
      <c r="M64" s="97">
        <f>K64/J64</f>
        <v>0.45287958115183247</v>
      </c>
    </row>
    <row r="65" spans="1:13" ht="16.5" thickTop="1" thickBot="1" x14ac:dyDescent="0.3">
      <c r="A65" s="17" t="s">
        <v>148</v>
      </c>
      <c r="B65" s="8">
        <v>188</v>
      </c>
      <c r="C65" s="28"/>
      <c r="D65" s="9"/>
      <c r="E65" s="11">
        <v>2095</v>
      </c>
      <c r="F65" s="11">
        <v>2187</v>
      </c>
      <c r="G65" s="11">
        <f>F65-E65+1+(F66-E66+1)</f>
        <v>756</v>
      </c>
      <c r="H65" s="17"/>
      <c r="I65" s="130">
        <v>55</v>
      </c>
      <c r="J65" s="64">
        <f>SUM(I65+G65)</f>
        <v>811</v>
      </c>
      <c r="K65" s="103">
        <v>295</v>
      </c>
      <c r="L65" s="102">
        <v>289</v>
      </c>
      <c r="M65" s="97">
        <f>K65/J65</f>
        <v>0.36374845869297162</v>
      </c>
    </row>
    <row r="66" spans="1:13" ht="16.5" thickTop="1" thickBot="1" x14ac:dyDescent="0.3">
      <c r="A66" s="17" t="s">
        <v>147</v>
      </c>
      <c r="B66" s="115" t="s">
        <v>15</v>
      </c>
      <c r="C66" s="28" t="s">
        <v>146</v>
      </c>
      <c r="D66" s="9" t="s">
        <v>145</v>
      </c>
      <c r="E66" s="11">
        <v>1</v>
      </c>
      <c r="F66" s="11">
        <v>663</v>
      </c>
      <c r="G66" s="11"/>
      <c r="H66" s="17">
        <v>2170</v>
      </c>
      <c r="J66" s="64"/>
      <c r="K66" s="103"/>
      <c r="L66" s="102"/>
      <c r="M66" s="97"/>
    </row>
    <row r="67" spans="1:13" ht="16.5" thickTop="1" thickBot="1" x14ac:dyDescent="0.3">
      <c r="A67" s="17"/>
      <c r="B67" s="115"/>
      <c r="C67" s="28"/>
      <c r="D67" s="9"/>
      <c r="E67" s="11"/>
      <c r="F67" s="11"/>
      <c r="G67" s="11"/>
      <c r="H67" s="17"/>
      <c r="J67" s="64"/>
      <c r="K67" s="103"/>
      <c r="L67" s="102"/>
      <c r="M67" s="97"/>
    </row>
    <row r="68" spans="1:13" ht="16.5" thickTop="1" thickBot="1" x14ac:dyDescent="0.3">
      <c r="A68" s="17"/>
      <c r="B68" s="8">
        <v>189</v>
      </c>
      <c r="C68" s="28"/>
      <c r="D68" s="9"/>
      <c r="E68" s="11">
        <v>664</v>
      </c>
      <c r="F68" s="11">
        <v>1423</v>
      </c>
      <c r="G68" s="11">
        <f>F68-E68+1</f>
        <v>760</v>
      </c>
      <c r="H68" s="17"/>
      <c r="J68" s="64">
        <f>SUM(I68+G68)</f>
        <v>760</v>
      </c>
      <c r="K68" s="103">
        <v>352</v>
      </c>
      <c r="L68" s="102">
        <v>344</v>
      </c>
      <c r="M68" s="97">
        <f>K68/J68</f>
        <v>0.4631578947368421</v>
      </c>
    </row>
    <row r="69" spans="1:13" ht="16.5" thickTop="1" thickBot="1" x14ac:dyDescent="0.3">
      <c r="A69" s="17"/>
      <c r="B69" s="8">
        <v>190</v>
      </c>
      <c r="C69" s="28"/>
      <c r="D69" s="9"/>
      <c r="E69" s="11">
        <v>1424</v>
      </c>
      <c r="F69" s="11">
        <v>2170</v>
      </c>
      <c r="G69" s="11">
        <f>F69-E69+1</f>
        <v>747</v>
      </c>
      <c r="H69" s="17"/>
      <c r="J69" s="64">
        <f>SUM(I69+G69)</f>
        <v>747</v>
      </c>
      <c r="K69" s="103">
        <v>238</v>
      </c>
      <c r="L69" s="102">
        <v>233</v>
      </c>
      <c r="M69" s="97">
        <f>K69/J69</f>
        <v>0.31860776439089694</v>
      </c>
    </row>
    <row r="70" spans="1:13" ht="16.5" thickTop="1" thickBot="1" x14ac:dyDescent="0.3">
      <c r="A70" s="129"/>
      <c r="B70" s="129"/>
      <c r="C70" s="22"/>
      <c r="D70" s="55"/>
      <c r="E70" s="33"/>
      <c r="F70" s="34"/>
      <c r="G70" s="100"/>
      <c r="H70" s="17"/>
      <c r="J70" s="93"/>
      <c r="K70" s="103"/>
      <c r="L70" s="102"/>
      <c r="M70" s="90"/>
    </row>
    <row r="71" spans="1:13" ht="16.5" thickTop="1" thickBot="1" x14ac:dyDescent="0.3">
      <c r="A71" s="2" t="s">
        <v>144</v>
      </c>
      <c r="B71" s="2">
        <v>191</v>
      </c>
      <c r="C71" s="106" t="s">
        <v>143</v>
      </c>
      <c r="D71" s="3" t="s">
        <v>142</v>
      </c>
      <c r="E71" s="5">
        <v>1</v>
      </c>
      <c r="F71" s="5">
        <v>699</v>
      </c>
      <c r="G71" s="5">
        <f>F71-E71+1</f>
        <v>699</v>
      </c>
      <c r="H71" s="7">
        <v>2355</v>
      </c>
      <c r="I71" s="128">
        <v>87</v>
      </c>
      <c r="J71" s="64">
        <f>SUM(I71+G71)</f>
        <v>786</v>
      </c>
      <c r="K71" s="103">
        <v>419</v>
      </c>
      <c r="L71" s="102">
        <v>406</v>
      </c>
      <c r="M71" s="127">
        <f>K71/J71</f>
        <v>0.5330788804071247</v>
      </c>
    </row>
    <row r="72" spans="1:13" ht="16.5" thickTop="1" thickBot="1" x14ac:dyDescent="0.3">
      <c r="A72" s="8" t="s">
        <v>141</v>
      </c>
      <c r="B72" s="8">
        <v>192</v>
      </c>
      <c r="C72" s="28"/>
      <c r="D72" s="9"/>
      <c r="E72" s="11">
        <v>700</v>
      </c>
      <c r="F72" s="11">
        <v>1517</v>
      </c>
      <c r="G72" s="11">
        <f>F72-E72+1</f>
        <v>818</v>
      </c>
      <c r="H72" s="17"/>
      <c r="I72" s="68"/>
      <c r="J72" s="64">
        <f>SUM(I72+G72)</f>
        <v>818</v>
      </c>
      <c r="K72" s="103">
        <v>459</v>
      </c>
      <c r="L72" s="102">
        <v>454</v>
      </c>
      <c r="M72" s="97">
        <f>K72/J72</f>
        <v>0.56112469437652812</v>
      </c>
    </row>
    <row r="73" spans="1:13" ht="16.5" thickTop="1" thickBot="1" x14ac:dyDescent="0.3">
      <c r="A73" s="8" t="s">
        <v>140</v>
      </c>
      <c r="B73" s="8">
        <v>193</v>
      </c>
      <c r="C73" s="28"/>
      <c r="D73" s="9"/>
      <c r="E73" s="11">
        <v>1518</v>
      </c>
      <c r="F73" s="11">
        <v>2355</v>
      </c>
      <c r="G73" s="11">
        <f>F73-E73+1</f>
        <v>838</v>
      </c>
      <c r="H73" s="17"/>
      <c r="I73" s="68"/>
      <c r="J73" s="64">
        <f>SUM(I73+G73)</f>
        <v>838</v>
      </c>
      <c r="K73" s="103">
        <v>418</v>
      </c>
      <c r="L73" s="102">
        <v>406</v>
      </c>
      <c r="M73" s="97">
        <f>K73/J73</f>
        <v>0.49880668257756561</v>
      </c>
    </row>
    <row r="74" spans="1:13" ht="16.5" thickTop="1" thickBot="1" x14ac:dyDescent="0.3">
      <c r="A74" s="8" t="s">
        <v>13</v>
      </c>
      <c r="B74" s="8"/>
      <c r="C74" s="28"/>
      <c r="D74" s="9"/>
      <c r="E74" s="11"/>
      <c r="F74" s="12"/>
      <c r="G74" s="100"/>
      <c r="H74" s="17"/>
      <c r="I74" s="68"/>
      <c r="J74" s="64"/>
      <c r="K74" s="103"/>
      <c r="L74" s="102"/>
      <c r="M74" s="97"/>
    </row>
    <row r="75" spans="1:13" ht="16.5" thickTop="1" thickBot="1" x14ac:dyDescent="0.3">
      <c r="A75" s="8" t="s">
        <v>139</v>
      </c>
      <c r="B75" s="8"/>
      <c r="C75" s="28"/>
      <c r="D75" s="9"/>
      <c r="E75" s="11"/>
      <c r="F75" s="12"/>
      <c r="G75" s="100"/>
      <c r="H75" s="17"/>
      <c r="I75" s="68"/>
      <c r="J75" s="64"/>
      <c r="K75" s="103"/>
      <c r="L75" s="102"/>
      <c r="M75" s="97"/>
    </row>
    <row r="76" spans="1:13" ht="16.5" thickTop="1" thickBot="1" x14ac:dyDescent="0.3">
      <c r="A76" s="18"/>
      <c r="B76" s="29"/>
      <c r="C76" s="96"/>
      <c r="D76" s="24"/>
      <c r="E76" s="11"/>
      <c r="F76" s="12"/>
      <c r="G76" s="100"/>
      <c r="H76" s="17"/>
      <c r="I76" s="70"/>
      <c r="J76" s="93"/>
      <c r="K76" s="103"/>
      <c r="L76" s="102"/>
      <c r="M76" s="107"/>
    </row>
    <row r="77" spans="1:13" ht="16.5" thickTop="1" thickBot="1" x14ac:dyDescent="0.3">
      <c r="A77" s="2" t="s">
        <v>138</v>
      </c>
      <c r="B77" s="2">
        <v>194</v>
      </c>
      <c r="C77" s="106" t="s">
        <v>137</v>
      </c>
      <c r="D77" s="3" t="s">
        <v>136</v>
      </c>
      <c r="E77" s="126">
        <v>1</v>
      </c>
      <c r="F77" s="125">
        <v>206</v>
      </c>
      <c r="G77" s="125">
        <f>F77-E77+1</f>
        <v>206</v>
      </c>
      <c r="H77" s="124">
        <v>206</v>
      </c>
      <c r="I77" s="105">
        <v>4</v>
      </c>
      <c r="J77" s="64">
        <f>SUM(I77+G77)</f>
        <v>210</v>
      </c>
      <c r="K77" s="103">
        <v>43</v>
      </c>
      <c r="L77" s="102">
        <v>43</v>
      </c>
      <c r="M77" s="101">
        <f>K77/J77</f>
        <v>0.20476190476190476</v>
      </c>
    </row>
    <row r="78" spans="1:13" ht="16.5" thickTop="1" thickBot="1" x14ac:dyDescent="0.3">
      <c r="A78" s="8" t="s">
        <v>135</v>
      </c>
      <c r="B78" s="8"/>
      <c r="C78" s="28"/>
      <c r="D78" s="9"/>
      <c r="E78" s="123"/>
      <c r="F78" s="12"/>
      <c r="G78" s="100"/>
      <c r="H78" s="122"/>
      <c r="J78" s="64"/>
      <c r="K78" s="103"/>
      <c r="L78" s="102"/>
      <c r="M78" s="97"/>
    </row>
    <row r="79" spans="1:13" ht="16.5" thickTop="1" thickBot="1" x14ac:dyDescent="0.3">
      <c r="A79" s="8" t="s">
        <v>134</v>
      </c>
      <c r="B79" s="8"/>
      <c r="C79" s="28"/>
      <c r="D79" s="9"/>
      <c r="E79" s="123"/>
      <c r="F79" s="12"/>
      <c r="G79" s="100"/>
      <c r="H79" s="122"/>
      <c r="J79" s="64"/>
      <c r="K79" s="103"/>
      <c r="L79" s="102"/>
      <c r="M79" s="97"/>
    </row>
    <row r="80" spans="1:13" ht="16.5" thickTop="1" thickBot="1" x14ac:dyDescent="0.3">
      <c r="A80" s="8" t="s">
        <v>133</v>
      </c>
      <c r="B80" s="8"/>
      <c r="C80" s="28"/>
      <c r="D80" s="9"/>
      <c r="E80" s="123"/>
      <c r="F80" s="12"/>
      <c r="G80" s="100"/>
      <c r="H80" s="122"/>
      <c r="J80" s="64"/>
      <c r="K80" s="103"/>
      <c r="L80" s="102"/>
      <c r="M80" s="97"/>
    </row>
    <row r="81" spans="1:13" ht="16.5" thickTop="1" thickBot="1" x14ac:dyDescent="0.3">
      <c r="A81" s="18"/>
      <c r="B81" s="29"/>
      <c r="C81" s="96"/>
      <c r="D81" s="24"/>
      <c r="E81" s="121"/>
      <c r="F81" s="120"/>
      <c r="G81" s="119"/>
      <c r="H81" s="118"/>
      <c r="I81" s="117"/>
      <c r="J81" s="64"/>
      <c r="K81" s="103"/>
      <c r="L81" s="102"/>
      <c r="M81" s="107"/>
    </row>
    <row r="82" spans="1:13" ht="16.5" thickTop="1" thickBot="1" x14ac:dyDescent="0.3">
      <c r="A82" s="7" t="s">
        <v>132</v>
      </c>
      <c r="B82" s="2">
        <v>195</v>
      </c>
      <c r="C82" s="106" t="s">
        <v>131</v>
      </c>
      <c r="D82" s="3" t="s">
        <v>130</v>
      </c>
      <c r="E82" s="11">
        <v>1</v>
      </c>
      <c r="F82" s="14">
        <v>302</v>
      </c>
      <c r="G82" s="112">
        <f>F82-E82+1+(F83-E83+1)</f>
        <v>501</v>
      </c>
      <c r="H82" s="116">
        <v>302</v>
      </c>
      <c r="I82" s="105">
        <v>60</v>
      </c>
      <c r="J82" s="104">
        <f>SUM(I82+G82)</f>
        <v>561</v>
      </c>
      <c r="K82" s="103">
        <v>268</v>
      </c>
      <c r="L82" s="102">
        <v>235</v>
      </c>
      <c r="M82" s="101">
        <f>K82/J82</f>
        <v>0.47771836007130125</v>
      </c>
    </row>
    <row r="83" spans="1:13" ht="16.5" thickTop="1" thickBot="1" x14ac:dyDescent="0.3">
      <c r="A83" s="17" t="s">
        <v>129</v>
      </c>
      <c r="B83" s="115" t="s">
        <v>15</v>
      </c>
      <c r="C83" s="28" t="s">
        <v>128</v>
      </c>
      <c r="D83" s="9" t="s">
        <v>127</v>
      </c>
      <c r="E83" s="11">
        <v>1</v>
      </c>
      <c r="F83" s="14">
        <v>199</v>
      </c>
      <c r="G83" s="112"/>
      <c r="H83" s="111">
        <v>749</v>
      </c>
      <c r="I83" s="113"/>
      <c r="J83" s="64"/>
      <c r="K83" s="103"/>
      <c r="L83" s="102"/>
      <c r="M83" s="97"/>
    </row>
    <row r="84" spans="1:13" ht="16.5" thickTop="1" thickBot="1" x14ac:dyDescent="0.3">
      <c r="A84" s="17" t="s">
        <v>126</v>
      </c>
      <c r="B84" s="115"/>
      <c r="C84" s="28"/>
      <c r="D84" s="9"/>
      <c r="E84" s="11"/>
      <c r="F84" s="14"/>
      <c r="G84" s="112"/>
      <c r="H84" s="111"/>
      <c r="I84" s="68"/>
      <c r="J84" s="64"/>
      <c r="K84" s="103"/>
      <c r="L84" s="102"/>
      <c r="M84" s="97"/>
    </row>
    <row r="85" spans="1:13" ht="16.5" thickTop="1" thickBot="1" x14ac:dyDescent="0.3">
      <c r="A85" s="17" t="s">
        <v>118</v>
      </c>
      <c r="B85" s="8">
        <v>196</v>
      </c>
      <c r="C85" s="28"/>
      <c r="D85" s="9"/>
      <c r="E85" s="11">
        <v>200</v>
      </c>
      <c r="F85" s="14">
        <v>749</v>
      </c>
      <c r="G85" s="112">
        <f>F85-E85+1</f>
        <v>550</v>
      </c>
      <c r="H85" s="114"/>
      <c r="J85" s="64">
        <f>SUM(I85+G85)</f>
        <v>550</v>
      </c>
      <c r="K85" s="103">
        <v>140</v>
      </c>
      <c r="L85" s="102">
        <v>132</v>
      </c>
      <c r="M85" s="97">
        <f>K85/J85</f>
        <v>0.25454545454545452</v>
      </c>
    </row>
    <row r="86" spans="1:13" ht="16.5" thickTop="1" thickBot="1" x14ac:dyDescent="0.3">
      <c r="A86" s="17" t="s">
        <v>125</v>
      </c>
      <c r="B86" s="8"/>
      <c r="C86" s="28"/>
      <c r="D86" s="9"/>
      <c r="E86" s="11"/>
      <c r="F86" s="100"/>
      <c r="G86" s="112"/>
      <c r="H86" s="111"/>
      <c r="I86" s="68"/>
      <c r="J86" s="64"/>
      <c r="K86" s="103"/>
      <c r="L86" s="102"/>
      <c r="M86" s="97"/>
    </row>
    <row r="87" spans="1:13" ht="16.5" thickTop="1" thickBot="1" x14ac:dyDescent="0.3">
      <c r="A87" s="17"/>
      <c r="B87" s="8">
        <v>197</v>
      </c>
      <c r="C87" s="28" t="s">
        <v>124</v>
      </c>
      <c r="D87" s="9" t="s">
        <v>123</v>
      </c>
      <c r="E87" s="11">
        <v>1</v>
      </c>
      <c r="F87" s="100">
        <v>541</v>
      </c>
      <c r="G87" s="112">
        <f>F87-E87+1</f>
        <v>541</v>
      </c>
      <c r="H87" s="111">
        <v>1681</v>
      </c>
      <c r="I87" s="113">
        <v>78</v>
      </c>
      <c r="J87" s="64">
        <f>SUM(I87+G87)</f>
        <v>619</v>
      </c>
      <c r="K87" s="103">
        <v>89</v>
      </c>
      <c r="L87" s="102">
        <v>85</v>
      </c>
      <c r="M87" s="97">
        <f>K87/J87</f>
        <v>0.14378029079159935</v>
      </c>
    </row>
    <row r="88" spans="1:13" ht="16.5" thickTop="1" thickBot="1" x14ac:dyDescent="0.3">
      <c r="A88" s="17"/>
      <c r="B88" s="8">
        <v>198</v>
      </c>
      <c r="C88" s="28"/>
      <c r="D88" s="9"/>
      <c r="E88" s="11">
        <v>542</v>
      </c>
      <c r="F88" s="14">
        <v>1087</v>
      </c>
      <c r="G88" s="112">
        <f>F88-E88+1</f>
        <v>546</v>
      </c>
      <c r="H88" s="111"/>
      <c r="I88" s="68"/>
      <c r="J88" s="64">
        <f>SUM(I88+G88)</f>
        <v>546</v>
      </c>
      <c r="K88" s="103">
        <v>194</v>
      </c>
      <c r="L88" s="102">
        <v>186</v>
      </c>
      <c r="M88" s="97">
        <f>K88/J88</f>
        <v>0.35531135531135533</v>
      </c>
    </row>
    <row r="89" spans="1:13" ht="16.5" thickTop="1" thickBot="1" x14ac:dyDescent="0.3">
      <c r="A89" s="17"/>
      <c r="B89" s="8">
        <v>199</v>
      </c>
      <c r="C89" s="28"/>
      <c r="D89" s="9"/>
      <c r="E89" s="11">
        <v>1088</v>
      </c>
      <c r="F89" s="14">
        <v>1681</v>
      </c>
      <c r="G89" s="112">
        <f>F89-E89+1</f>
        <v>594</v>
      </c>
      <c r="H89" s="111"/>
      <c r="I89" s="68"/>
      <c r="J89" s="64">
        <f>SUM(I89+G89)</f>
        <v>594</v>
      </c>
      <c r="K89" s="103">
        <v>225</v>
      </c>
      <c r="L89" s="102">
        <v>213</v>
      </c>
      <c r="M89" s="97">
        <f>K89/J89</f>
        <v>0.37878787878787878</v>
      </c>
    </row>
    <row r="90" spans="1:13" ht="16.5" thickTop="1" thickBot="1" x14ac:dyDescent="0.3">
      <c r="A90" s="17"/>
      <c r="B90" s="8"/>
      <c r="C90" s="28"/>
      <c r="D90" s="9"/>
      <c r="E90" s="11"/>
      <c r="F90" s="100"/>
      <c r="G90" s="112"/>
      <c r="H90" s="111"/>
      <c r="I90" s="68"/>
      <c r="J90" s="64"/>
      <c r="K90" s="103"/>
      <c r="L90" s="102"/>
      <c r="M90" s="97"/>
    </row>
    <row r="91" spans="1:13" ht="16.5" thickTop="1" thickBot="1" x14ac:dyDescent="0.3">
      <c r="A91" s="29"/>
      <c r="B91" s="18"/>
      <c r="C91" s="96"/>
      <c r="D91" s="24"/>
      <c r="E91" s="33"/>
      <c r="F91" s="110"/>
      <c r="G91" s="109"/>
      <c r="H91" s="108"/>
      <c r="I91" s="70"/>
      <c r="J91" s="64"/>
      <c r="K91" s="103"/>
      <c r="L91" s="102"/>
      <c r="M91" s="107"/>
    </row>
    <row r="92" spans="1:13" ht="15.75" thickTop="1" x14ac:dyDescent="0.25">
      <c r="A92" s="8" t="s">
        <v>122</v>
      </c>
      <c r="B92" s="2">
        <v>200</v>
      </c>
      <c r="C92" s="106" t="s">
        <v>121</v>
      </c>
      <c r="D92" s="3" t="s">
        <v>120</v>
      </c>
      <c r="E92" s="5">
        <v>1</v>
      </c>
      <c r="F92" s="5">
        <v>956</v>
      </c>
      <c r="G92" s="11">
        <f>F92-E92+1</f>
        <v>956</v>
      </c>
      <c r="H92" s="17">
        <v>956</v>
      </c>
      <c r="I92" s="105">
        <v>48</v>
      </c>
      <c r="J92" s="104">
        <f>SUM(I92+G92)</f>
        <v>1004</v>
      </c>
      <c r="K92" s="103">
        <v>335</v>
      </c>
      <c r="L92" s="102">
        <v>318</v>
      </c>
      <c r="M92" s="101">
        <f>K92/J92</f>
        <v>0.33366533864541831</v>
      </c>
    </row>
    <row r="93" spans="1:13" x14ac:dyDescent="0.25">
      <c r="A93" s="8" t="s">
        <v>119</v>
      </c>
      <c r="B93" s="8"/>
      <c r="C93" s="28"/>
      <c r="D93" s="9"/>
      <c r="E93" s="11"/>
      <c r="F93" s="12"/>
      <c r="G93" s="100"/>
      <c r="H93" s="17"/>
      <c r="J93" s="64"/>
      <c r="K93" s="99"/>
      <c r="L93" s="98"/>
      <c r="M93" s="97"/>
    </row>
    <row r="94" spans="1:13" x14ac:dyDescent="0.25">
      <c r="A94" s="8" t="s">
        <v>118</v>
      </c>
      <c r="B94" s="8"/>
      <c r="C94" s="28"/>
      <c r="D94" s="9"/>
      <c r="E94" s="11"/>
      <c r="F94" s="12"/>
      <c r="G94" s="100"/>
      <c r="H94" s="17"/>
      <c r="J94" s="64"/>
      <c r="K94" s="99"/>
      <c r="L94" s="98"/>
      <c r="M94" s="97"/>
    </row>
    <row r="95" spans="1:13" ht="15.75" thickBot="1" x14ac:dyDescent="0.3">
      <c r="A95" s="29" t="s">
        <v>117</v>
      </c>
      <c r="B95" s="29"/>
      <c r="C95" s="96"/>
      <c r="D95" s="24"/>
      <c r="E95" s="33"/>
      <c r="F95" s="34"/>
      <c r="G95" s="95"/>
      <c r="H95" s="18"/>
      <c r="I95" s="94"/>
      <c r="J95" s="93"/>
      <c r="K95" s="92"/>
      <c r="L95" s="91"/>
      <c r="M95" s="90"/>
    </row>
    <row r="96" spans="1:13" ht="15.75" thickTop="1" x14ac:dyDescent="0.25">
      <c r="C96" s="9"/>
      <c r="D96" s="9"/>
      <c r="E96" s="9"/>
      <c r="F96" s="9"/>
    </row>
    <row r="97" spans="1:13" x14ac:dyDescent="0.25">
      <c r="A97" s="9" t="s">
        <v>116</v>
      </c>
      <c r="B97" s="9" t="s">
        <v>115</v>
      </c>
      <c r="C97" s="9" t="s">
        <v>109</v>
      </c>
      <c r="D97" s="9"/>
      <c r="E97" s="9"/>
      <c r="F97" s="9"/>
      <c r="G97" s="9">
        <f>SUM(G3:G96)</f>
        <v>38176</v>
      </c>
      <c r="H97" s="9">
        <f>H3+H12+H16+H22+H26+H30+H33+H37+H42+H48+H52+H56+H58+H62+H66+H71+H77+H82+H83+H87+H92</f>
        <v>38176</v>
      </c>
      <c r="I97" s="9">
        <f>SUM(I3:I92)</f>
        <v>1384</v>
      </c>
      <c r="J97" s="9">
        <f>SUM(J3:J92)</f>
        <v>39560</v>
      </c>
      <c r="K97" s="9">
        <f>SUM(K3:K92)</f>
        <v>17137</v>
      </c>
      <c r="L97" s="9">
        <f>SUM(L3:L92)</f>
        <v>16500</v>
      </c>
      <c r="M97" s="143">
        <f>K97/J97</f>
        <v>0.43319009100101113</v>
      </c>
    </row>
    <row r="98" spans="1:13" x14ac:dyDescent="0.25">
      <c r="A98" s="9">
        <v>13</v>
      </c>
      <c r="B98" s="9">
        <v>55</v>
      </c>
      <c r="C98" s="9">
        <v>21</v>
      </c>
      <c r="D98" s="9"/>
      <c r="E98" s="9"/>
      <c r="F98" s="9"/>
      <c r="G98" s="9"/>
    </row>
    <row r="99" spans="1:13" x14ac:dyDescent="0.25">
      <c r="A99" s="9"/>
      <c r="B99" s="9"/>
      <c r="C99" s="9"/>
      <c r="D99" s="9"/>
      <c r="E99" s="9"/>
      <c r="F99" s="9"/>
      <c r="G99" s="9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38A6E-2E63-441F-93FB-930D4662C7E1}">
  <dimension ref="A1:M115"/>
  <sheetViews>
    <sheetView zoomScale="90" zoomScaleNormal="90" workbookViewId="0">
      <selection activeCell="D21" sqref="D21"/>
    </sheetView>
  </sheetViews>
  <sheetFormatPr defaultRowHeight="15" x14ac:dyDescent="0.25"/>
  <cols>
    <col min="1" max="1" width="36.42578125" customWidth="1"/>
    <col min="2" max="2" width="11" customWidth="1"/>
    <col min="3" max="3" width="22.85546875" customWidth="1"/>
    <col min="4" max="5" width="11.7109375" customWidth="1"/>
    <col min="6" max="6" width="11.140625" customWidth="1"/>
    <col min="7" max="7" width="10.42578125" customWidth="1"/>
    <col min="8" max="8" width="12.85546875" customWidth="1"/>
    <col min="9" max="9" width="12.140625" customWidth="1"/>
    <col min="10" max="12" width="12.28515625" customWidth="1"/>
    <col min="13" max="13" width="13.5703125" customWidth="1"/>
  </cols>
  <sheetData>
    <row r="1" spans="1:13" ht="44.25" customHeight="1" thickBot="1" x14ac:dyDescent="0.4">
      <c r="A1" s="180" t="s">
        <v>523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3" ht="48.75" thickTop="1" thickBot="1" x14ac:dyDescent="0.3">
      <c r="A2" s="139" t="s">
        <v>1</v>
      </c>
      <c r="B2" s="140" t="s">
        <v>2</v>
      </c>
      <c r="C2" s="139" t="s">
        <v>3</v>
      </c>
      <c r="D2" s="139" t="s">
        <v>4</v>
      </c>
      <c r="E2" s="139" t="s">
        <v>5</v>
      </c>
      <c r="F2" s="139" t="s">
        <v>6</v>
      </c>
      <c r="G2" s="139" t="s">
        <v>7</v>
      </c>
      <c r="H2" s="1" t="s">
        <v>8</v>
      </c>
      <c r="I2" s="1" t="s">
        <v>111</v>
      </c>
      <c r="J2" s="1" t="s">
        <v>110</v>
      </c>
      <c r="K2" s="83" t="s">
        <v>112</v>
      </c>
      <c r="L2" s="74" t="s">
        <v>113</v>
      </c>
      <c r="M2" s="84" t="s">
        <v>114</v>
      </c>
    </row>
    <row r="3" spans="1:13" ht="15.75" thickTop="1" x14ac:dyDescent="0.25">
      <c r="A3" s="132" t="s">
        <v>522</v>
      </c>
      <c r="B3" s="2">
        <v>201</v>
      </c>
      <c r="C3" s="2" t="s">
        <v>521</v>
      </c>
      <c r="D3" s="3" t="s">
        <v>520</v>
      </c>
      <c r="E3" s="11">
        <v>1</v>
      </c>
      <c r="F3" s="11">
        <v>604</v>
      </c>
      <c r="G3" s="5">
        <f>F3-E3+1</f>
        <v>604</v>
      </c>
      <c r="H3" s="17">
        <v>1746</v>
      </c>
      <c r="I3" s="105">
        <v>28</v>
      </c>
      <c r="J3" s="64">
        <f>SUM(I3+G3)</f>
        <v>632</v>
      </c>
      <c r="K3" s="239">
        <v>339</v>
      </c>
      <c r="L3" s="217">
        <v>334</v>
      </c>
      <c r="M3" s="238">
        <f>K3/J3</f>
        <v>0.53639240506329111</v>
      </c>
    </row>
    <row r="4" spans="1:13" x14ac:dyDescent="0.25">
      <c r="A4" s="131" t="s">
        <v>519</v>
      </c>
      <c r="B4" s="8">
        <v>202</v>
      </c>
      <c r="C4" s="8"/>
      <c r="D4" s="9"/>
      <c r="E4" s="11">
        <v>605</v>
      </c>
      <c r="F4" s="11">
        <v>1260</v>
      </c>
      <c r="G4" s="11">
        <f>F4-E4+1</f>
        <v>656</v>
      </c>
      <c r="H4" s="17"/>
      <c r="I4" s="65"/>
      <c r="J4" s="64">
        <f>SUM(I4+G4)</f>
        <v>656</v>
      </c>
      <c r="K4" s="237">
        <v>314</v>
      </c>
      <c r="L4" s="209">
        <v>312</v>
      </c>
      <c r="M4" s="236">
        <f>K4/J4</f>
        <v>0.47865853658536583</v>
      </c>
    </row>
    <row r="5" spans="1:13" x14ac:dyDescent="0.25">
      <c r="A5" s="131" t="s">
        <v>105</v>
      </c>
      <c r="B5" s="8">
        <v>203</v>
      </c>
      <c r="C5" s="8"/>
      <c r="D5" s="9"/>
      <c r="E5" s="11">
        <v>1261</v>
      </c>
      <c r="F5" s="11">
        <v>1746</v>
      </c>
      <c r="G5" s="11">
        <f>F5-E5+1+(F6-E6+1)</f>
        <v>692</v>
      </c>
      <c r="H5" s="17"/>
      <c r="I5" s="65"/>
      <c r="J5" s="64">
        <f>SUM(I5+G5)</f>
        <v>692</v>
      </c>
      <c r="K5" s="237">
        <v>317</v>
      </c>
      <c r="L5" s="209">
        <v>314</v>
      </c>
      <c r="M5" s="236">
        <f>K5/J5</f>
        <v>0.45809248554913296</v>
      </c>
    </row>
    <row r="6" spans="1:13" x14ac:dyDescent="0.25">
      <c r="A6" s="131" t="s">
        <v>22</v>
      </c>
      <c r="B6" s="115" t="s">
        <v>15</v>
      </c>
      <c r="C6" s="8" t="s">
        <v>506</v>
      </c>
      <c r="D6" s="9" t="s">
        <v>505</v>
      </c>
      <c r="E6" s="11">
        <v>1</v>
      </c>
      <c r="F6" s="11">
        <v>206</v>
      </c>
      <c r="G6" s="11"/>
      <c r="H6" s="17">
        <v>1615</v>
      </c>
      <c r="I6" s="65"/>
      <c r="J6" s="64"/>
      <c r="K6" s="237"/>
      <c r="L6" s="209"/>
      <c r="M6" s="236"/>
    </row>
    <row r="7" spans="1:13" x14ac:dyDescent="0.25">
      <c r="A7" s="131" t="s">
        <v>518</v>
      </c>
      <c r="B7" s="115"/>
      <c r="C7" s="8"/>
      <c r="D7" s="9"/>
      <c r="E7" s="11"/>
      <c r="F7" s="11"/>
      <c r="G7" s="11"/>
      <c r="H7" s="134" t="s">
        <v>34</v>
      </c>
      <c r="I7" s="65"/>
      <c r="J7" s="64"/>
      <c r="K7" s="237"/>
      <c r="L7" s="209"/>
      <c r="M7" s="236"/>
    </row>
    <row r="8" spans="1:13" x14ac:dyDescent="0.25">
      <c r="A8" s="131"/>
      <c r="B8" s="8">
        <v>204</v>
      </c>
      <c r="C8" s="8" t="s">
        <v>506</v>
      </c>
      <c r="D8" s="9" t="s">
        <v>505</v>
      </c>
      <c r="E8" s="11">
        <v>207</v>
      </c>
      <c r="F8" s="11">
        <v>347</v>
      </c>
      <c r="G8" s="11">
        <f>F8-E8+1+(F9-E9+1)</f>
        <v>731</v>
      </c>
      <c r="H8" s="17"/>
      <c r="I8" s="105">
        <v>28</v>
      </c>
      <c r="J8" s="64">
        <f>SUM(I8+G8)</f>
        <v>759</v>
      </c>
      <c r="K8" s="237">
        <v>340</v>
      </c>
      <c r="L8" s="209">
        <v>339</v>
      </c>
      <c r="M8" s="236">
        <f>K8/J8</f>
        <v>0.44795783926218707</v>
      </c>
    </row>
    <row r="9" spans="1:13" x14ac:dyDescent="0.25">
      <c r="A9" s="131"/>
      <c r="B9" s="115" t="s">
        <v>15</v>
      </c>
      <c r="C9" s="8"/>
      <c r="D9" s="9"/>
      <c r="E9" s="11">
        <v>1249</v>
      </c>
      <c r="F9" s="11">
        <v>1838</v>
      </c>
      <c r="G9" s="11"/>
      <c r="H9" s="17"/>
      <c r="I9" s="65"/>
      <c r="J9" s="64"/>
      <c r="K9" s="237"/>
      <c r="L9" s="209"/>
      <c r="M9" s="236"/>
    </row>
    <row r="10" spans="1:13" x14ac:dyDescent="0.25">
      <c r="A10" s="131"/>
      <c r="B10" s="8"/>
      <c r="C10" s="8"/>
      <c r="D10" s="9"/>
      <c r="E10" s="11"/>
      <c r="F10" s="11"/>
      <c r="G10" s="11"/>
      <c r="H10" s="17"/>
      <c r="I10" s="65"/>
      <c r="J10" s="64"/>
      <c r="K10" s="237"/>
      <c r="L10" s="209"/>
      <c r="M10" s="236"/>
    </row>
    <row r="11" spans="1:13" x14ac:dyDescent="0.25">
      <c r="A11" s="131"/>
      <c r="B11" s="8">
        <v>205</v>
      </c>
      <c r="C11" s="8"/>
      <c r="D11" s="9"/>
      <c r="E11" s="11">
        <v>1839</v>
      </c>
      <c r="F11" s="11">
        <v>2516</v>
      </c>
      <c r="G11" s="11">
        <f>F11-E11+1</f>
        <v>678</v>
      </c>
      <c r="H11" s="17"/>
      <c r="I11" s="65"/>
      <c r="J11" s="64">
        <f>SUM(I11+G11)</f>
        <v>678</v>
      </c>
      <c r="K11" s="237">
        <v>293</v>
      </c>
      <c r="L11" s="209">
        <v>293</v>
      </c>
      <c r="M11" s="236">
        <f>K11/J11</f>
        <v>0.43215339233038347</v>
      </c>
    </row>
    <row r="12" spans="1:13" ht="15.75" thickBot="1" x14ac:dyDescent="0.3">
      <c r="A12" s="70"/>
      <c r="B12" s="29"/>
      <c r="C12" s="18"/>
      <c r="D12" s="94"/>
      <c r="E12" s="33"/>
      <c r="F12" s="34"/>
      <c r="G12" s="33"/>
      <c r="H12" s="17"/>
      <c r="I12" s="65"/>
      <c r="J12" s="64"/>
      <c r="K12" s="242"/>
      <c r="L12" s="241"/>
      <c r="M12" s="240"/>
    </row>
    <row r="13" spans="1:13" ht="15.75" thickTop="1" x14ac:dyDescent="0.25">
      <c r="A13" s="132" t="s">
        <v>517</v>
      </c>
      <c r="B13" s="2">
        <v>206</v>
      </c>
      <c r="C13" s="8" t="s">
        <v>516</v>
      </c>
      <c r="D13" s="3" t="s">
        <v>515</v>
      </c>
      <c r="E13" s="11">
        <v>1</v>
      </c>
      <c r="F13" s="11">
        <v>610</v>
      </c>
      <c r="G13" s="5">
        <f>F13-E13+1</f>
        <v>610</v>
      </c>
      <c r="H13" s="7">
        <v>1831</v>
      </c>
      <c r="I13" s="128">
        <v>54</v>
      </c>
      <c r="J13" s="72">
        <f>SUM(I13+G13)</f>
        <v>664</v>
      </c>
      <c r="K13" s="239">
        <v>340</v>
      </c>
      <c r="L13" s="217">
        <v>327</v>
      </c>
      <c r="M13" s="238">
        <f>K13/J13</f>
        <v>0.51204819277108438</v>
      </c>
    </row>
    <row r="14" spans="1:13" x14ac:dyDescent="0.25">
      <c r="A14" s="131" t="s">
        <v>514</v>
      </c>
      <c r="B14" s="8">
        <v>207</v>
      </c>
      <c r="C14" s="8"/>
      <c r="D14" s="9"/>
      <c r="E14" s="11">
        <v>611</v>
      </c>
      <c r="F14" s="11">
        <v>1276</v>
      </c>
      <c r="G14" s="11">
        <f>F14-E14+1</f>
        <v>666</v>
      </c>
      <c r="H14" s="17"/>
      <c r="I14" s="211"/>
      <c r="J14" s="64">
        <f>SUM(I14+G14)</f>
        <v>666</v>
      </c>
      <c r="K14" s="237">
        <v>315</v>
      </c>
      <c r="L14" s="209">
        <v>314</v>
      </c>
      <c r="M14" s="236">
        <f>K14/J14</f>
        <v>0.47297297297297297</v>
      </c>
    </row>
    <row r="15" spans="1:13" x14ac:dyDescent="0.25">
      <c r="A15" s="131" t="s">
        <v>513</v>
      </c>
      <c r="B15" s="8">
        <v>208</v>
      </c>
      <c r="C15" s="8"/>
      <c r="D15" s="9"/>
      <c r="E15" s="11">
        <v>1277</v>
      </c>
      <c r="F15" s="11">
        <v>1831</v>
      </c>
      <c r="G15" s="11">
        <f>F15-E15+1+(F16-E16+1)</f>
        <v>657</v>
      </c>
      <c r="H15" s="17"/>
      <c r="I15" s="211"/>
      <c r="J15" s="64">
        <f>SUM(I15+G15)</f>
        <v>657</v>
      </c>
      <c r="K15" s="237">
        <v>281</v>
      </c>
      <c r="L15" s="209">
        <v>276</v>
      </c>
      <c r="M15" s="236">
        <f>K15/J15</f>
        <v>0.42770167427701672</v>
      </c>
    </row>
    <row r="16" spans="1:13" x14ac:dyDescent="0.25">
      <c r="A16" s="131" t="s">
        <v>22</v>
      </c>
      <c r="B16" s="115" t="s">
        <v>15</v>
      </c>
      <c r="C16" s="8" t="s">
        <v>511</v>
      </c>
      <c r="D16" s="9" t="s">
        <v>444</v>
      </c>
      <c r="E16" s="11">
        <v>1</v>
      </c>
      <c r="F16" s="11">
        <v>102</v>
      </c>
      <c r="G16" s="11"/>
      <c r="H16" s="17">
        <v>1816</v>
      </c>
      <c r="I16" s="211"/>
      <c r="J16" s="64"/>
      <c r="K16" s="237"/>
      <c r="L16" s="209"/>
      <c r="M16" s="236"/>
    </row>
    <row r="17" spans="1:13" x14ac:dyDescent="0.25">
      <c r="A17" s="131" t="s">
        <v>512</v>
      </c>
      <c r="B17" s="115"/>
      <c r="C17" s="8"/>
      <c r="D17" s="9"/>
      <c r="E17" s="11"/>
      <c r="F17" s="12"/>
      <c r="G17" s="100"/>
      <c r="H17" s="134" t="s">
        <v>34</v>
      </c>
      <c r="I17" s="211"/>
      <c r="J17" s="64"/>
      <c r="K17" s="237"/>
      <c r="L17" s="209"/>
      <c r="M17" s="236"/>
    </row>
    <row r="18" spans="1:13" x14ac:dyDescent="0.25">
      <c r="A18" s="131"/>
      <c r="B18" s="8">
        <v>209</v>
      </c>
      <c r="C18" s="8" t="s">
        <v>511</v>
      </c>
      <c r="D18" s="9" t="s">
        <v>444</v>
      </c>
      <c r="E18" s="11">
        <v>103</v>
      </c>
      <c r="F18" s="11">
        <v>631</v>
      </c>
      <c r="G18" s="11">
        <f>F18-E18+1+(F19-E19+1)</f>
        <v>683</v>
      </c>
      <c r="H18" s="17"/>
      <c r="I18" s="113">
        <v>46</v>
      </c>
      <c r="J18" s="64">
        <f>SUM(I18+G18)</f>
        <v>729</v>
      </c>
      <c r="K18" s="237">
        <v>311</v>
      </c>
      <c r="L18" s="209">
        <v>310</v>
      </c>
      <c r="M18" s="236">
        <f>K18/J18</f>
        <v>0.42661179698216734</v>
      </c>
    </row>
    <row r="19" spans="1:13" x14ac:dyDescent="0.25">
      <c r="A19" s="131"/>
      <c r="B19" s="115" t="s">
        <v>15</v>
      </c>
      <c r="C19" s="8" t="s">
        <v>511</v>
      </c>
      <c r="D19" s="9" t="s">
        <v>444</v>
      </c>
      <c r="E19" s="11">
        <v>1587</v>
      </c>
      <c r="F19" s="11">
        <v>1740</v>
      </c>
      <c r="G19" s="11"/>
      <c r="H19" s="17"/>
      <c r="I19" s="211"/>
      <c r="J19" s="64"/>
      <c r="K19" s="237"/>
      <c r="L19" s="209"/>
      <c r="M19" s="236"/>
    </row>
    <row r="20" spans="1:13" x14ac:dyDescent="0.25">
      <c r="A20" s="131"/>
      <c r="B20" s="115"/>
      <c r="C20" s="8"/>
      <c r="D20" s="9"/>
      <c r="E20" s="11"/>
      <c r="F20" s="11"/>
      <c r="G20" s="11"/>
      <c r="H20" s="17"/>
      <c r="I20" s="211"/>
      <c r="J20" s="64"/>
      <c r="K20" s="237"/>
      <c r="L20" s="209"/>
      <c r="M20" s="236"/>
    </row>
    <row r="21" spans="1:13" x14ac:dyDescent="0.25">
      <c r="A21" s="131"/>
      <c r="B21" s="8">
        <v>210</v>
      </c>
      <c r="C21" s="8" t="s">
        <v>511</v>
      </c>
      <c r="D21" s="9" t="s">
        <v>444</v>
      </c>
      <c r="E21" s="11">
        <v>1741</v>
      </c>
      <c r="F21" s="11">
        <v>2449</v>
      </c>
      <c r="G21" s="11">
        <f>F21-E21+1</f>
        <v>709</v>
      </c>
      <c r="H21" s="17"/>
      <c r="I21" s="211"/>
      <c r="J21" s="64">
        <f>SUM(I21+G21)</f>
        <v>709</v>
      </c>
      <c r="K21" s="237">
        <v>311</v>
      </c>
      <c r="L21" s="209">
        <v>309</v>
      </c>
      <c r="M21" s="236">
        <f>K21/J21</f>
        <v>0.43864598025387869</v>
      </c>
    </row>
    <row r="22" spans="1:13" x14ac:dyDescent="0.25">
      <c r="A22" s="131"/>
      <c r="B22" s="8">
        <v>211</v>
      </c>
      <c r="C22" s="8"/>
      <c r="D22" s="9"/>
      <c r="E22" s="11">
        <v>2450</v>
      </c>
      <c r="F22" s="11">
        <v>2771</v>
      </c>
      <c r="G22" s="11">
        <f>F22-E22+1+(F23-E23+1)</f>
        <v>680</v>
      </c>
      <c r="H22" s="17"/>
      <c r="I22" s="211"/>
      <c r="J22" s="64">
        <f>SUM(I22+G22)</f>
        <v>680</v>
      </c>
      <c r="K22" s="237">
        <v>276</v>
      </c>
      <c r="L22" s="209">
        <v>270</v>
      </c>
      <c r="M22" s="236">
        <f>K22/J22</f>
        <v>0.40588235294117647</v>
      </c>
    </row>
    <row r="23" spans="1:13" x14ac:dyDescent="0.25">
      <c r="A23" s="131"/>
      <c r="B23" s="115" t="s">
        <v>15</v>
      </c>
      <c r="C23" s="8" t="s">
        <v>510</v>
      </c>
      <c r="D23" s="9" t="s">
        <v>509</v>
      </c>
      <c r="E23" s="11">
        <v>1</v>
      </c>
      <c r="F23" s="11">
        <v>358</v>
      </c>
      <c r="G23" s="11"/>
      <c r="H23" s="17">
        <v>1608</v>
      </c>
      <c r="I23" s="211"/>
      <c r="J23" s="64"/>
      <c r="K23" s="237"/>
      <c r="L23" s="209"/>
      <c r="M23" s="236"/>
    </row>
    <row r="24" spans="1:13" x14ac:dyDescent="0.25">
      <c r="A24" s="131"/>
      <c r="B24" s="115"/>
      <c r="C24" s="8"/>
      <c r="D24" s="9"/>
      <c r="E24" s="11"/>
      <c r="F24" s="11"/>
      <c r="G24" s="11"/>
      <c r="H24" s="17"/>
      <c r="I24" s="211"/>
      <c r="J24" s="64"/>
      <c r="K24" s="237"/>
      <c r="L24" s="209"/>
      <c r="M24" s="236"/>
    </row>
    <row r="25" spans="1:13" x14ac:dyDescent="0.25">
      <c r="A25" s="131"/>
      <c r="B25" s="8">
        <v>212</v>
      </c>
      <c r="C25" s="8" t="s">
        <v>510</v>
      </c>
      <c r="D25" s="9" t="s">
        <v>509</v>
      </c>
      <c r="E25" s="11">
        <v>359</v>
      </c>
      <c r="F25" s="11">
        <v>1030</v>
      </c>
      <c r="G25" s="11">
        <f>F25-E25+1</f>
        <v>672</v>
      </c>
      <c r="H25" s="17"/>
      <c r="I25" s="113">
        <v>46</v>
      </c>
      <c r="J25" s="64">
        <f>SUM(I25+G25)</f>
        <v>718</v>
      </c>
      <c r="K25" s="237">
        <v>301</v>
      </c>
      <c r="L25" s="209">
        <v>299</v>
      </c>
      <c r="M25" s="236">
        <f>K25/J25</f>
        <v>0.41922005571030641</v>
      </c>
    </row>
    <row r="26" spans="1:13" x14ac:dyDescent="0.25">
      <c r="A26" s="131"/>
      <c r="B26" s="8">
        <v>213</v>
      </c>
      <c r="C26" s="8"/>
      <c r="D26" s="9"/>
      <c r="E26" s="11">
        <v>1031</v>
      </c>
      <c r="F26" s="11">
        <v>1608</v>
      </c>
      <c r="G26" s="11">
        <f>F26-E26+1</f>
        <v>578</v>
      </c>
      <c r="H26" s="17"/>
      <c r="I26" s="211"/>
      <c r="J26" s="64">
        <f>SUM(I26+G26)</f>
        <v>578</v>
      </c>
      <c r="K26" s="237">
        <v>279</v>
      </c>
      <c r="L26" s="209">
        <v>280</v>
      </c>
      <c r="M26" s="236">
        <f>K26/J26</f>
        <v>0.48269896193771628</v>
      </c>
    </row>
    <row r="27" spans="1:13" ht="15.75" thickBot="1" x14ac:dyDescent="0.3">
      <c r="A27" s="137"/>
      <c r="B27" s="29"/>
      <c r="C27" s="29"/>
      <c r="D27" s="24"/>
      <c r="E27" s="33"/>
      <c r="F27" s="34"/>
      <c r="G27" s="110"/>
      <c r="H27" s="52"/>
      <c r="I27" s="204"/>
      <c r="J27" s="73"/>
      <c r="K27" s="235"/>
      <c r="L27" s="202"/>
      <c r="M27" s="234"/>
    </row>
    <row r="28" spans="1:13" ht="15.75" thickTop="1" x14ac:dyDescent="0.25">
      <c r="A28" s="131" t="s">
        <v>508</v>
      </c>
      <c r="B28" s="8">
        <v>214</v>
      </c>
      <c r="C28" s="8" t="s">
        <v>506</v>
      </c>
      <c r="D28" s="106" t="s">
        <v>505</v>
      </c>
      <c r="E28" s="11">
        <v>348</v>
      </c>
      <c r="F28" s="11">
        <v>766</v>
      </c>
      <c r="G28" s="5">
        <v>419</v>
      </c>
      <c r="H28" s="17">
        <v>929</v>
      </c>
      <c r="I28" s="105">
        <v>34</v>
      </c>
      <c r="J28" s="64">
        <f>SUM(I28+G28)</f>
        <v>453</v>
      </c>
      <c r="K28" s="245">
        <v>259</v>
      </c>
      <c r="L28" s="244">
        <v>255</v>
      </c>
      <c r="M28" s="243">
        <f>K28/J28</f>
        <v>0.57174392935982343</v>
      </c>
    </row>
    <row r="29" spans="1:13" x14ac:dyDescent="0.25">
      <c r="A29" s="131" t="s">
        <v>507</v>
      </c>
      <c r="B29" s="8">
        <v>215</v>
      </c>
      <c r="C29" s="8" t="s">
        <v>506</v>
      </c>
      <c r="D29" s="28" t="s">
        <v>505</v>
      </c>
      <c r="E29" s="11">
        <v>767</v>
      </c>
      <c r="F29" s="11">
        <v>1248</v>
      </c>
      <c r="G29" s="100">
        <f>F29-E29+1+(F30-E30+1)</f>
        <v>510</v>
      </c>
      <c r="H29" s="134" t="s">
        <v>34</v>
      </c>
      <c r="I29" s="65"/>
      <c r="J29" s="64">
        <f>SUM(I29+G29)</f>
        <v>510</v>
      </c>
      <c r="K29" s="237">
        <v>245</v>
      </c>
      <c r="L29" s="209">
        <v>243</v>
      </c>
      <c r="M29" s="236">
        <f>K29/J29</f>
        <v>0.48039215686274511</v>
      </c>
    </row>
    <row r="30" spans="1:13" x14ac:dyDescent="0.25">
      <c r="A30" s="131" t="s">
        <v>13</v>
      </c>
      <c r="B30" s="115" t="s">
        <v>15</v>
      </c>
      <c r="C30" s="8"/>
      <c r="D30" s="9"/>
      <c r="E30" s="11">
        <v>2517</v>
      </c>
      <c r="F30" s="12">
        <v>2544</v>
      </c>
      <c r="G30" s="100"/>
      <c r="H30" s="17"/>
      <c r="I30" s="65"/>
      <c r="J30" s="64"/>
      <c r="K30" s="237"/>
      <c r="L30" s="209"/>
      <c r="M30" s="236"/>
    </row>
    <row r="31" spans="1:13" ht="15.75" thickBot="1" x14ac:dyDescent="0.3">
      <c r="A31" s="137" t="s">
        <v>504</v>
      </c>
      <c r="B31" s="29"/>
      <c r="C31" s="17"/>
      <c r="D31" s="24"/>
      <c r="E31" s="33"/>
      <c r="F31" s="34"/>
      <c r="G31" s="100"/>
      <c r="H31" s="52"/>
      <c r="I31" s="204"/>
      <c r="J31" s="73"/>
      <c r="K31" s="235"/>
      <c r="L31" s="202"/>
      <c r="M31" s="234"/>
    </row>
    <row r="32" spans="1:13" ht="15.75" thickTop="1" x14ac:dyDescent="0.25">
      <c r="A32" s="248" t="s">
        <v>503</v>
      </c>
      <c r="B32" s="2">
        <v>216</v>
      </c>
      <c r="C32" s="2" t="s">
        <v>502</v>
      </c>
      <c r="D32" s="9" t="s">
        <v>501</v>
      </c>
      <c r="E32" s="11">
        <v>1</v>
      </c>
      <c r="F32" s="11">
        <v>608</v>
      </c>
      <c r="G32" s="5">
        <f>F32-E32+1</f>
        <v>608</v>
      </c>
      <c r="H32" s="7">
        <v>1848</v>
      </c>
      <c r="I32" s="105">
        <v>40</v>
      </c>
      <c r="J32" s="64">
        <f>SUM(I32+G32)</f>
        <v>648</v>
      </c>
      <c r="K32" s="245">
        <v>344</v>
      </c>
      <c r="L32" s="244">
        <v>340</v>
      </c>
      <c r="M32" s="243">
        <f>K32/J32</f>
        <v>0.53086419753086422</v>
      </c>
    </row>
    <row r="33" spans="1:13" x14ac:dyDescent="0.25">
      <c r="A33" s="135" t="s">
        <v>500</v>
      </c>
      <c r="B33" s="8">
        <v>217</v>
      </c>
      <c r="C33" s="8"/>
      <c r="D33" s="9"/>
      <c r="E33" s="11">
        <v>609</v>
      </c>
      <c r="F33" s="11">
        <v>1226</v>
      </c>
      <c r="G33" s="11">
        <f>F33-E33+1</f>
        <v>618</v>
      </c>
      <c r="H33" s="17"/>
      <c r="I33" s="65"/>
      <c r="J33" s="64">
        <f>SUM(I33+G33)</f>
        <v>618</v>
      </c>
      <c r="K33" s="237">
        <v>259</v>
      </c>
      <c r="L33" s="209">
        <v>259</v>
      </c>
      <c r="M33" s="236">
        <f>K33/J33</f>
        <v>0.4190938511326861</v>
      </c>
    </row>
    <row r="34" spans="1:13" x14ac:dyDescent="0.25">
      <c r="A34" s="135" t="s">
        <v>499</v>
      </c>
      <c r="B34" s="8">
        <v>218</v>
      </c>
      <c r="C34" s="8"/>
      <c r="D34" s="9"/>
      <c r="E34" s="11">
        <v>1227</v>
      </c>
      <c r="F34" s="11">
        <v>1848</v>
      </c>
      <c r="G34" s="11">
        <f>F34-E34+1</f>
        <v>622</v>
      </c>
      <c r="H34" s="17"/>
      <c r="I34" s="65"/>
      <c r="J34" s="64">
        <f>SUM(I34+G34)</f>
        <v>622</v>
      </c>
      <c r="K34" s="237">
        <v>307</v>
      </c>
      <c r="L34" s="209">
        <v>304</v>
      </c>
      <c r="M34" s="236">
        <f>K34/J34</f>
        <v>0.49356913183279744</v>
      </c>
    </row>
    <row r="35" spans="1:13" x14ac:dyDescent="0.25">
      <c r="A35" s="135" t="s">
        <v>498</v>
      </c>
      <c r="B35" s="8"/>
      <c r="C35" s="247"/>
      <c r="D35" s="215"/>
      <c r="E35" s="11"/>
      <c r="F35" s="12"/>
      <c r="G35" s="100"/>
      <c r="H35" s="17"/>
      <c r="I35" s="65"/>
      <c r="J35" s="64"/>
      <c r="K35" s="237"/>
      <c r="L35" s="209"/>
      <c r="M35" s="236"/>
    </row>
    <row r="36" spans="1:13" ht="15.75" thickBot="1" x14ac:dyDescent="0.3">
      <c r="A36" s="246"/>
      <c r="B36" s="52"/>
      <c r="C36" s="129"/>
      <c r="D36" s="206"/>
      <c r="E36" s="33"/>
      <c r="F36" s="34"/>
      <c r="G36" s="100"/>
      <c r="H36" s="52"/>
      <c r="I36" s="65"/>
      <c r="J36" s="64"/>
      <c r="K36" s="242"/>
      <c r="L36" s="241"/>
      <c r="M36" s="240"/>
    </row>
    <row r="37" spans="1:13" ht="15.75" thickTop="1" x14ac:dyDescent="0.25">
      <c r="A37" s="132" t="s">
        <v>497</v>
      </c>
      <c r="B37" s="2">
        <v>219</v>
      </c>
      <c r="C37" s="2" t="s">
        <v>496</v>
      </c>
      <c r="D37" s="3" t="s">
        <v>495</v>
      </c>
      <c r="E37" s="11">
        <v>1</v>
      </c>
      <c r="F37" s="11">
        <v>612</v>
      </c>
      <c r="G37" s="5">
        <f>F37-E37+1</f>
        <v>612</v>
      </c>
      <c r="H37" s="7">
        <v>2627</v>
      </c>
      <c r="I37" s="128">
        <v>63</v>
      </c>
      <c r="J37" s="72">
        <f>SUM(I37+G37)</f>
        <v>675</v>
      </c>
      <c r="K37" s="239">
        <v>354</v>
      </c>
      <c r="L37" s="217">
        <v>352</v>
      </c>
      <c r="M37" s="238">
        <f>K37/J37</f>
        <v>0.52444444444444449</v>
      </c>
    </row>
    <row r="38" spans="1:13" x14ac:dyDescent="0.25">
      <c r="A38" s="131" t="s">
        <v>494</v>
      </c>
      <c r="B38" s="8">
        <v>220</v>
      </c>
      <c r="C38" s="8"/>
      <c r="D38" s="9"/>
      <c r="E38" s="11">
        <v>613</v>
      </c>
      <c r="F38" s="11">
        <v>1272</v>
      </c>
      <c r="G38" s="11">
        <f>F38-E38+1</f>
        <v>660</v>
      </c>
      <c r="H38" s="17"/>
      <c r="I38" s="211"/>
      <c r="J38" s="64">
        <f>SUM(I38+G38)</f>
        <v>660</v>
      </c>
      <c r="K38" s="237">
        <v>339</v>
      </c>
      <c r="L38" s="209">
        <v>331</v>
      </c>
      <c r="M38" s="236">
        <f>K38/J38</f>
        <v>0.51363636363636367</v>
      </c>
    </row>
    <row r="39" spans="1:13" x14ac:dyDescent="0.25">
      <c r="A39" s="131" t="s">
        <v>493</v>
      </c>
      <c r="B39" s="8">
        <v>221</v>
      </c>
      <c r="C39" s="8"/>
      <c r="D39" s="9"/>
      <c r="E39" s="11">
        <v>1273</v>
      </c>
      <c r="F39" s="11">
        <v>1938</v>
      </c>
      <c r="G39" s="11">
        <f>F39-E39+1</f>
        <v>666</v>
      </c>
      <c r="H39" s="17"/>
      <c r="I39" s="211"/>
      <c r="J39" s="64">
        <f>SUM(I39+G39)</f>
        <v>666</v>
      </c>
      <c r="K39" s="237">
        <v>355</v>
      </c>
      <c r="L39" s="209">
        <v>345</v>
      </c>
      <c r="M39" s="236">
        <f>K39/J39</f>
        <v>0.53303303303303307</v>
      </c>
    </row>
    <row r="40" spans="1:13" x14ac:dyDescent="0.25">
      <c r="A40" s="131" t="s">
        <v>22</v>
      </c>
      <c r="B40" s="8">
        <v>222</v>
      </c>
      <c r="C40" s="8"/>
      <c r="D40" s="9"/>
      <c r="E40" s="11">
        <v>1939</v>
      </c>
      <c r="F40" s="11">
        <v>2627</v>
      </c>
      <c r="G40" s="11">
        <f>F40-E40+1</f>
        <v>689</v>
      </c>
      <c r="H40" s="17"/>
      <c r="I40" s="211"/>
      <c r="J40" s="64">
        <f>SUM(I40+G40)</f>
        <v>689</v>
      </c>
      <c r="K40" s="237">
        <v>354</v>
      </c>
      <c r="L40" s="209">
        <v>349</v>
      </c>
      <c r="M40" s="236">
        <f>K40/J40</f>
        <v>0.51378809869375908</v>
      </c>
    </row>
    <row r="41" spans="1:13" ht="15.75" thickBot="1" x14ac:dyDescent="0.3">
      <c r="A41" s="137" t="s">
        <v>492</v>
      </c>
      <c r="B41" s="29"/>
      <c r="C41" s="29"/>
      <c r="D41" s="24"/>
      <c r="E41" s="33"/>
      <c r="F41" s="34"/>
      <c r="G41" s="100"/>
      <c r="H41" s="52"/>
      <c r="I41" s="204"/>
      <c r="J41" s="73"/>
      <c r="K41" s="235"/>
      <c r="L41" s="202"/>
      <c r="M41" s="234"/>
    </row>
    <row r="42" spans="1:13" ht="15.75" thickTop="1" x14ac:dyDescent="0.25">
      <c r="A42" s="132" t="s">
        <v>491</v>
      </c>
      <c r="B42" s="2">
        <v>223</v>
      </c>
      <c r="C42" s="2" t="s">
        <v>490</v>
      </c>
      <c r="D42" s="3" t="s">
        <v>489</v>
      </c>
      <c r="E42" s="11" t="s">
        <v>414</v>
      </c>
      <c r="F42" s="11">
        <v>148</v>
      </c>
      <c r="G42" s="5">
        <f>F42-E42+1+(F43-E43+1)</f>
        <v>700</v>
      </c>
      <c r="H42" s="7">
        <v>148</v>
      </c>
      <c r="I42" s="105">
        <v>13</v>
      </c>
      <c r="J42" s="64">
        <f>SUM(I42+G42)</f>
        <v>713</v>
      </c>
      <c r="K42" s="245">
        <v>431</v>
      </c>
      <c r="L42" s="244">
        <v>420</v>
      </c>
      <c r="M42" s="243">
        <f>K42/J42</f>
        <v>0.60448807854137443</v>
      </c>
    </row>
    <row r="43" spans="1:13" x14ac:dyDescent="0.25">
      <c r="A43" s="131" t="s">
        <v>488</v>
      </c>
      <c r="B43" s="115" t="s">
        <v>15</v>
      </c>
      <c r="C43" s="8" t="s">
        <v>485</v>
      </c>
      <c r="D43" s="9" t="s">
        <v>484</v>
      </c>
      <c r="E43" s="11">
        <v>1</v>
      </c>
      <c r="F43" s="11">
        <v>552</v>
      </c>
      <c r="G43" s="11"/>
      <c r="H43" s="17">
        <v>5711</v>
      </c>
      <c r="I43" s="65"/>
      <c r="J43" s="64"/>
      <c r="K43" s="237"/>
      <c r="L43" s="209"/>
      <c r="M43" s="236"/>
    </row>
    <row r="44" spans="1:13" x14ac:dyDescent="0.25">
      <c r="A44" s="131" t="s">
        <v>487</v>
      </c>
      <c r="B44" s="115"/>
      <c r="C44" s="8"/>
      <c r="D44" s="9"/>
      <c r="E44" s="11"/>
      <c r="F44" s="11"/>
      <c r="G44" s="11"/>
      <c r="H44" s="17"/>
      <c r="I44" s="65"/>
      <c r="J44" s="64"/>
      <c r="K44" s="237"/>
      <c r="L44" s="209"/>
      <c r="M44" s="236"/>
    </row>
    <row r="45" spans="1:13" x14ac:dyDescent="0.25">
      <c r="A45" s="131" t="s">
        <v>486</v>
      </c>
      <c r="B45" s="8">
        <v>224</v>
      </c>
      <c r="C45" s="8" t="s">
        <v>485</v>
      </c>
      <c r="D45" s="9" t="s">
        <v>484</v>
      </c>
      <c r="E45" s="11">
        <v>553</v>
      </c>
      <c r="F45" s="11">
        <v>1270</v>
      </c>
      <c r="G45" s="11">
        <f>F45-E45+1</f>
        <v>718</v>
      </c>
      <c r="H45" s="17"/>
      <c r="I45" s="105">
        <v>156</v>
      </c>
      <c r="J45" s="64">
        <f>SUM(I45+G45)</f>
        <v>874</v>
      </c>
      <c r="K45" s="237">
        <v>318</v>
      </c>
      <c r="L45" s="209">
        <v>314</v>
      </c>
      <c r="M45" s="236">
        <f>K45/J45</f>
        <v>0.36384439359267734</v>
      </c>
    </row>
    <row r="46" spans="1:13" x14ac:dyDescent="0.25">
      <c r="A46" s="131" t="s">
        <v>483</v>
      </c>
      <c r="B46" s="8">
        <v>225</v>
      </c>
      <c r="C46" s="8"/>
      <c r="D46" s="9"/>
      <c r="E46" s="11">
        <v>1271</v>
      </c>
      <c r="F46" s="11">
        <v>2029</v>
      </c>
      <c r="G46" s="11">
        <f>F46-E46+1</f>
        <v>759</v>
      </c>
      <c r="H46" s="17"/>
      <c r="I46" s="65"/>
      <c r="J46" s="64">
        <f>SUM(I46+G46)</f>
        <v>759</v>
      </c>
      <c r="K46" s="237">
        <v>396</v>
      </c>
      <c r="L46" s="209">
        <v>389</v>
      </c>
      <c r="M46" s="236">
        <f>K46/J46</f>
        <v>0.52173913043478259</v>
      </c>
    </row>
    <row r="47" spans="1:13" x14ac:dyDescent="0.25">
      <c r="A47" s="131"/>
      <c r="B47" s="8">
        <v>226</v>
      </c>
      <c r="C47" s="8"/>
      <c r="D47" s="9"/>
      <c r="E47" s="11">
        <v>2030</v>
      </c>
      <c r="F47" s="11">
        <v>2799</v>
      </c>
      <c r="G47" s="11">
        <f>F47-E47+1</f>
        <v>770</v>
      </c>
      <c r="H47" s="17"/>
      <c r="I47" s="65"/>
      <c r="J47" s="64">
        <f>SUM(I47+G47)</f>
        <v>770</v>
      </c>
      <c r="K47" s="237">
        <v>384</v>
      </c>
      <c r="L47" s="209">
        <v>378</v>
      </c>
      <c r="M47" s="236">
        <f>K47/J47</f>
        <v>0.4987012987012987</v>
      </c>
    </row>
    <row r="48" spans="1:13" x14ac:dyDescent="0.25">
      <c r="A48" s="135"/>
      <c r="B48" s="8">
        <v>227</v>
      </c>
      <c r="C48" s="8"/>
      <c r="D48" s="9"/>
      <c r="E48" s="11">
        <v>2800</v>
      </c>
      <c r="F48" s="11">
        <v>3567</v>
      </c>
      <c r="G48" s="11">
        <f>F48-E48+1</f>
        <v>768</v>
      </c>
      <c r="H48" s="161"/>
      <c r="I48" s="65"/>
      <c r="J48" s="64">
        <f>SUM(I48+G48)</f>
        <v>768</v>
      </c>
      <c r="K48" s="237">
        <v>382</v>
      </c>
      <c r="L48" s="209">
        <v>381</v>
      </c>
      <c r="M48" s="236">
        <f>K48/J48</f>
        <v>0.49739583333333331</v>
      </c>
    </row>
    <row r="49" spans="1:13" x14ac:dyDescent="0.25">
      <c r="A49" s="131"/>
      <c r="B49" s="8">
        <v>228</v>
      </c>
      <c r="C49" s="8"/>
      <c r="D49" s="9"/>
      <c r="E49" s="11">
        <v>3568</v>
      </c>
      <c r="F49" s="11">
        <v>4275</v>
      </c>
      <c r="G49" s="11">
        <f>F49-E49+1</f>
        <v>708</v>
      </c>
      <c r="H49" s="161"/>
      <c r="I49" s="65"/>
      <c r="J49" s="64">
        <f>SUM(I49+G49)</f>
        <v>708</v>
      </c>
      <c r="K49" s="237">
        <v>352</v>
      </c>
      <c r="L49" s="209">
        <v>345</v>
      </c>
      <c r="M49" s="236">
        <f>K49/J49</f>
        <v>0.49717514124293788</v>
      </c>
    </row>
    <row r="50" spans="1:13" x14ac:dyDescent="0.25">
      <c r="A50" s="131"/>
      <c r="B50" s="8">
        <v>229</v>
      </c>
      <c r="C50" s="8"/>
      <c r="D50" s="9"/>
      <c r="E50" s="11">
        <v>4276</v>
      </c>
      <c r="F50" s="11">
        <v>4944</v>
      </c>
      <c r="G50" s="11">
        <f>F50-E50+1</f>
        <v>669</v>
      </c>
      <c r="H50" s="161"/>
      <c r="I50" s="65"/>
      <c r="J50" s="64">
        <f>SUM(I50+G50)</f>
        <v>669</v>
      </c>
      <c r="K50" s="237">
        <v>326</v>
      </c>
      <c r="L50" s="209">
        <v>319</v>
      </c>
      <c r="M50" s="236">
        <f>K50/J50</f>
        <v>0.48729446935724963</v>
      </c>
    </row>
    <row r="51" spans="1:13" x14ac:dyDescent="0.25">
      <c r="A51" s="131"/>
      <c r="B51" s="8">
        <v>230</v>
      </c>
      <c r="C51" s="8"/>
      <c r="D51" s="9"/>
      <c r="E51" s="11">
        <v>4945</v>
      </c>
      <c r="F51" s="11">
        <v>5711</v>
      </c>
      <c r="G51" s="11">
        <f>F51-E51+1</f>
        <v>767</v>
      </c>
      <c r="H51" s="161"/>
      <c r="I51" s="65"/>
      <c r="J51" s="64">
        <f>SUM(I51+G51)</f>
        <v>767</v>
      </c>
      <c r="K51" s="237">
        <v>354</v>
      </c>
      <c r="L51" s="209">
        <v>353</v>
      </c>
      <c r="M51" s="236">
        <f>K51/J51</f>
        <v>0.46153846153846156</v>
      </c>
    </row>
    <row r="52" spans="1:13" ht="15.75" thickBot="1" x14ac:dyDescent="0.3">
      <c r="A52" s="137"/>
      <c r="B52" s="29"/>
      <c r="C52" s="29"/>
      <c r="D52" s="24"/>
      <c r="E52" s="33"/>
      <c r="F52" s="34"/>
      <c r="G52" s="100"/>
      <c r="H52" s="18"/>
      <c r="I52" s="65"/>
      <c r="J52" s="64"/>
      <c r="K52" s="242"/>
      <c r="L52" s="241"/>
      <c r="M52" s="240"/>
    </row>
    <row r="53" spans="1:13" ht="15.75" thickTop="1" x14ac:dyDescent="0.25">
      <c r="A53" s="132" t="s">
        <v>482</v>
      </c>
      <c r="B53" s="2">
        <v>231</v>
      </c>
      <c r="C53" s="2" t="s">
        <v>481</v>
      </c>
      <c r="D53" s="3" t="s">
        <v>480</v>
      </c>
      <c r="E53" s="11">
        <v>1</v>
      </c>
      <c r="F53" s="11">
        <v>606</v>
      </c>
      <c r="G53" s="5">
        <f>F53-E53+1</f>
        <v>606</v>
      </c>
      <c r="H53" s="7">
        <v>2530</v>
      </c>
      <c r="I53" s="128">
        <v>66</v>
      </c>
      <c r="J53" s="72">
        <f>SUM(I53+G53)</f>
        <v>672</v>
      </c>
      <c r="K53" s="239">
        <v>428</v>
      </c>
      <c r="L53" s="217">
        <v>417</v>
      </c>
      <c r="M53" s="238">
        <f>K53/J53</f>
        <v>0.63690476190476186</v>
      </c>
    </row>
    <row r="54" spans="1:13" x14ac:dyDescent="0.25">
      <c r="A54" s="131" t="s">
        <v>479</v>
      </c>
      <c r="B54" s="8">
        <v>232</v>
      </c>
      <c r="C54" s="8"/>
      <c r="D54" s="9"/>
      <c r="E54" s="11">
        <v>607</v>
      </c>
      <c r="F54" s="11">
        <v>1264</v>
      </c>
      <c r="G54" s="11">
        <f>F54-E54+1</f>
        <v>658</v>
      </c>
      <c r="H54" s="17"/>
      <c r="I54" s="211"/>
      <c r="J54" s="64">
        <f>SUM(I54+G54)</f>
        <v>658</v>
      </c>
      <c r="K54" s="237">
        <v>330</v>
      </c>
      <c r="L54" s="209">
        <v>328</v>
      </c>
      <c r="M54" s="236">
        <f>K54/J54</f>
        <v>0.50151975683890582</v>
      </c>
    </row>
    <row r="55" spans="1:13" x14ac:dyDescent="0.25">
      <c r="A55" s="131" t="s">
        <v>478</v>
      </c>
      <c r="B55" s="8">
        <v>233</v>
      </c>
      <c r="C55" s="8"/>
      <c r="D55" s="9"/>
      <c r="E55" s="11">
        <v>1265</v>
      </c>
      <c r="F55" s="11">
        <v>1922</v>
      </c>
      <c r="G55" s="11">
        <f>F55-E55+1</f>
        <v>658</v>
      </c>
      <c r="H55" s="17"/>
      <c r="I55" s="211"/>
      <c r="J55" s="64">
        <f>SUM(I55+G55)</f>
        <v>658</v>
      </c>
      <c r="K55" s="237">
        <v>324</v>
      </c>
      <c r="L55" s="209">
        <v>324</v>
      </c>
      <c r="M55" s="236">
        <f>K55/J55</f>
        <v>0.49240121580547114</v>
      </c>
    </row>
    <row r="56" spans="1:13" x14ac:dyDescent="0.25">
      <c r="A56" s="131" t="s">
        <v>453</v>
      </c>
      <c r="B56" s="8">
        <v>234</v>
      </c>
      <c r="C56" s="8"/>
      <c r="D56" s="9"/>
      <c r="E56" s="11">
        <v>1923</v>
      </c>
      <c r="F56" s="11">
        <v>2530</v>
      </c>
      <c r="G56" s="11">
        <f>F56-E56+1+(F57-E57+1)</f>
        <v>708</v>
      </c>
      <c r="H56" s="17"/>
      <c r="I56" s="211"/>
      <c r="J56" s="64">
        <f>SUM(I56+G56)</f>
        <v>708</v>
      </c>
      <c r="K56" s="237">
        <v>332</v>
      </c>
      <c r="L56" s="209">
        <v>326</v>
      </c>
      <c r="M56" s="236">
        <f>K56/J56</f>
        <v>0.46892655367231639</v>
      </c>
    </row>
    <row r="57" spans="1:13" x14ac:dyDescent="0.25">
      <c r="A57" s="131" t="s">
        <v>477</v>
      </c>
      <c r="B57" s="115" t="s">
        <v>15</v>
      </c>
      <c r="C57" s="8" t="s">
        <v>476</v>
      </c>
      <c r="D57" s="9" t="s">
        <v>475</v>
      </c>
      <c r="E57" s="11">
        <v>1</v>
      </c>
      <c r="F57" s="11">
        <v>100</v>
      </c>
      <c r="G57" s="11"/>
      <c r="H57" s="17">
        <v>2173</v>
      </c>
      <c r="I57" s="211"/>
      <c r="J57" s="64"/>
      <c r="K57" s="237"/>
      <c r="L57" s="209"/>
      <c r="M57" s="236"/>
    </row>
    <row r="58" spans="1:13" x14ac:dyDescent="0.25">
      <c r="A58" s="131"/>
      <c r="B58" s="115"/>
      <c r="C58" s="8"/>
      <c r="D58" s="9"/>
      <c r="E58" s="11"/>
      <c r="F58" s="11"/>
      <c r="G58" s="11"/>
      <c r="H58" s="17"/>
      <c r="I58" s="211"/>
      <c r="J58" s="64"/>
      <c r="K58" s="237"/>
      <c r="L58" s="209"/>
      <c r="M58" s="236"/>
    </row>
    <row r="59" spans="1:13" x14ac:dyDescent="0.25">
      <c r="A59" s="131"/>
      <c r="B59" s="8">
        <v>235</v>
      </c>
      <c r="C59" s="8" t="s">
        <v>476</v>
      </c>
      <c r="D59" s="9" t="s">
        <v>475</v>
      </c>
      <c r="E59" s="11">
        <v>101</v>
      </c>
      <c r="F59" s="11">
        <v>762</v>
      </c>
      <c r="G59" s="11">
        <f>F59-E59+1</f>
        <v>662</v>
      </c>
      <c r="H59" s="17"/>
      <c r="I59" s="113">
        <v>82</v>
      </c>
      <c r="J59" s="64">
        <f>SUM(I59+G59)</f>
        <v>744</v>
      </c>
      <c r="K59" s="237">
        <v>333</v>
      </c>
      <c r="L59" s="209">
        <v>328</v>
      </c>
      <c r="M59" s="236">
        <f>K59/J59</f>
        <v>0.44758064516129031</v>
      </c>
    </row>
    <row r="60" spans="1:13" x14ac:dyDescent="0.25">
      <c r="A60" s="131"/>
      <c r="B60" s="8">
        <v>236</v>
      </c>
      <c r="C60" s="8"/>
      <c r="D60" s="9"/>
      <c r="E60" s="11">
        <v>763</v>
      </c>
      <c r="F60" s="11">
        <v>1419</v>
      </c>
      <c r="G60" s="11">
        <f>F60-E60+1</f>
        <v>657</v>
      </c>
      <c r="H60" s="17"/>
      <c r="I60" s="211"/>
      <c r="J60" s="64">
        <f>SUM(I60+G60)</f>
        <v>657</v>
      </c>
      <c r="K60" s="237">
        <v>341</v>
      </c>
      <c r="L60" s="209">
        <v>339</v>
      </c>
      <c r="M60" s="236">
        <f>K60/J60</f>
        <v>0.51902587519025878</v>
      </c>
    </row>
    <row r="61" spans="1:13" x14ac:dyDescent="0.25">
      <c r="A61" s="131"/>
      <c r="B61" s="8">
        <v>237</v>
      </c>
      <c r="C61" s="8"/>
      <c r="D61" s="9"/>
      <c r="E61" s="11">
        <v>1420</v>
      </c>
      <c r="F61" s="11">
        <v>2173</v>
      </c>
      <c r="G61" s="11">
        <f>F61-E61+1</f>
        <v>754</v>
      </c>
      <c r="H61" s="17"/>
      <c r="I61" s="211"/>
      <c r="J61" s="64">
        <f>SUM(I61+G61)</f>
        <v>754</v>
      </c>
      <c r="K61" s="237">
        <v>414</v>
      </c>
      <c r="L61" s="209">
        <v>408</v>
      </c>
      <c r="M61" s="236">
        <f>K61/J61</f>
        <v>0.54907161803713533</v>
      </c>
    </row>
    <row r="62" spans="1:13" ht="15.75" thickBot="1" x14ac:dyDescent="0.3">
      <c r="A62" s="131"/>
      <c r="B62" s="8"/>
      <c r="C62" s="8"/>
      <c r="D62" s="9"/>
      <c r="E62" s="11"/>
      <c r="F62" s="12"/>
      <c r="G62" s="100"/>
      <c r="H62" s="52"/>
      <c r="I62" s="204"/>
      <c r="J62" s="73"/>
      <c r="K62" s="235"/>
      <c r="L62" s="202"/>
      <c r="M62" s="234"/>
    </row>
    <row r="63" spans="1:13" ht="15.75" thickTop="1" x14ac:dyDescent="0.25">
      <c r="A63" s="132" t="s">
        <v>474</v>
      </c>
      <c r="B63" s="2">
        <v>238</v>
      </c>
      <c r="C63" s="2" t="s">
        <v>473</v>
      </c>
      <c r="D63" s="3" t="s">
        <v>472</v>
      </c>
      <c r="E63" s="5">
        <v>1</v>
      </c>
      <c r="F63" s="5">
        <v>666</v>
      </c>
      <c r="G63" s="5">
        <f>F63-E63+1</f>
        <v>666</v>
      </c>
      <c r="H63" s="7">
        <v>1382</v>
      </c>
      <c r="I63" s="105">
        <v>30</v>
      </c>
      <c r="J63" s="64">
        <f>SUM(I63+G63)</f>
        <v>696</v>
      </c>
      <c r="K63" s="245">
        <v>380</v>
      </c>
      <c r="L63" s="244">
        <v>374</v>
      </c>
      <c r="M63" s="243">
        <f>K63/J63</f>
        <v>0.54597701149425293</v>
      </c>
    </row>
    <row r="64" spans="1:13" x14ac:dyDescent="0.25">
      <c r="A64" s="131" t="s">
        <v>471</v>
      </c>
      <c r="B64" s="8">
        <v>239</v>
      </c>
      <c r="C64" s="8"/>
      <c r="D64" s="9"/>
      <c r="E64" s="11">
        <v>667</v>
      </c>
      <c r="F64" s="11">
        <v>1382</v>
      </c>
      <c r="G64" s="11">
        <f>F64-E64+1</f>
        <v>716</v>
      </c>
      <c r="H64" s="17"/>
      <c r="I64" s="65"/>
      <c r="J64" s="64">
        <f>SUM(I64+G64)</f>
        <v>716</v>
      </c>
      <c r="K64" s="237">
        <v>362</v>
      </c>
      <c r="L64" s="209">
        <v>358</v>
      </c>
      <c r="M64" s="236">
        <f>K64/J64</f>
        <v>0.505586592178771</v>
      </c>
    </row>
    <row r="65" spans="1:13" x14ac:dyDescent="0.25">
      <c r="A65" s="131" t="s">
        <v>464</v>
      </c>
      <c r="B65" s="8">
        <v>240</v>
      </c>
      <c r="C65" s="17" t="s">
        <v>470</v>
      </c>
      <c r="D65" s="31" t="s">
        <v>469</v>
      </c>
      <c r="E65" s="17">
        <v>1</v>
      </c>
      <c r="F65" s="17">
        <v>611</v>
      </c>
      <c r="G65" s="17">
        <f>F65-E65+1</f>
        <v>611</v>
      </c>
      <c r="H65" s="31">
        <v>2049</v>
      </c>
      <c r="I65" s="105">
        <v>43</v>
      </c>
      <c r="J65" s="64">
        <f>SUM(I65+G65)</f>
        <v>654</v>
      </c>
      <c r="K65" s="237">
        <v>306</v>
      </c>
      <c r="L65" s="209">
        <v>302</v>
      </c>
      <c r="M65" s="236">
        <f>K65/J65</f>
        <v>0.46788990825688076</v>
      </c>
    </row>
    <row r="66" spans="1:13" x14ac:dyDescent="0.25">
      <c r="A66" s="131" t="s">
        <v>22</v>
      </c>
      <c r="B66" s="8">
        <v>241</v>
      </c>
      <c r="C66" s="17"/>
      <c r="D66" s="50"/>
      <c r="E66" s="17">
        <v>612</v>
      </c>
      <c r="F66" s="17">
        <v>1273</v>
      </c>
      <c r="G66" s="17">
        <f>F66-E66+1</f>
        <v>662</v>
      </c>
      <c r="H66" s="31"/>
      <c r="I66" s="65"/>
      <c r="J66" s="64">
        <f>SUM(I66+G66)</f>
        <v>662</v>
      </c>
      <c r="K66" s="237">
        <v>272</v>
      </c>
      <c r="L66" s="209">
        <v>266</v>
      </c>
      <c r="M66" s="236">
        <f>K66/J66</f>
        <v>0.41087613293051362</v>
      </c>
    </row>
    <row r="67" spans="1:13" x14ac:dyDescent="0.25">
      <c r="A67" s="131"/>
      <c r="B67" s="8">
        <v>242</v>
      </c>
      <c r="C67" s="17"/>
      <c r="D67" s="50"/>
      <c r="E67" s="17">
        <v>1274</v>
      </c>
      <c r="F67" s="17">
        <v>2049</v>
      </c>
      <c r="G67" s="17">
        <f>F67-E67+1</f>
        <v>776</v>
      </c>
      <c r="H67" s="31"/>
      <c r="I67" s="65"/>
      <c r="J67" s="64">
        <f>SUM(I67+G67)</f>
        <v>776</v>
      </c>
      <c r="K67" s="237">
        <v>316</v>
      </c>
      <c r="L67" s="209">
        <v>310</v>
      </c>
      <c r="M67" s="236">
        <f>K67/J67</f>
        <v>0.40721649484536082</v>
      </c>
    </row>
    <row r="68" spans="1:13" ht="15.75" thickBot="1" x14ac:dyDescent="0.3">
      <c r="A68" s="137"/>
      <c r="B68" s="29"/>
      <c r="C68" s="29"/>
      <c r="D68" s="24"/>
      <c r="E68" s="29"/>
      <c r="F68" s="96"/>
      <c r="G68" s="9"/>
      <c r="H68" s="52"/>
      <c r="I68" s="65"/>
      <c r="J68" s="64"/>
      <c r="K68" s="242"/>
      <c r="L68" s="241"/>
      <c r="M68" s="240"/>
    </row>
    <row r="69" spans="1:13" ht="15.75" thickTop="1" x14ac:dyDescent="0.25">
      <c r="A69" s="132" t="s">
        <v>468</v>
      </c>
      <c r="B69" s="2">
        <v>243</v>
      </c>
      <c r="C69" s="2" t="s">
        <v>467</v>
      </c>
      <c r="D69" s="3" t="s">
        <v>466</v>
      </c>
      <c r="E69" s="11">
        <v>1</v>
      </c>
      <c r="F69" s="11">
        <v>610</v>
      </c>
      <c r="G69" s="5">
        <f>F69-E69+1</f>
        <v>610</v>
      </c>
      <c r="H69" s="17">
        <v>2810</v>
      </c>
      <c r="I69" s="128">
        <v>71</v>
      </c>
      <c r="J69" s="72">
        <f>SUM(I69+G69)</f>
        <v>681</v>
      </c>
      <c r="K69" s="239">
        <v>354</v>
      </c>
      <c r="L69" s="217">
        <v>345</v>
      </c>
      <c r="M69" s="238">
        <f>K69/J69</f>
        <v>0.51982378854625555</v>
      </c>
    </row>
    <row r="70" spans="1:13" x14ac:dyDescent="0.25">
      <c r="A70" s="131" t="s">
        <v>465</v>
      </c>
      <c r="B70" s="8">
        <v>244</v>
      </c>
      <c r="C70" s="8"/>
      <c r="D70" s="9"/>
      <c r="E70" s="11">
        <v>611</v>
      </c>
      <c r="F70" s="11">
        <v>1317</v>
      </c>
      <c r="G70" s="11">
        <f>F70-E70+1</f>
        <v>707</v>
      </c>
      <c r="H70" s="17"/>
      <c r="I70" s="211"/>
      <c r="J70" s="64">
        <f>SUM(I70+G70)</f>
        <v>707</v>
      </c>
      <c r="K70" s="237">
        <v>378</v>
      </c>
      <c r="L70" s="209">
        <v>377</v>
      </c>
      <c r="M70" s="236">
        <f>K70/J70</f>
        <v>0.53465346534653468</v>
      </c>
    </row>
    <row r="71" spans="1:13" x14ac:dyDescent="0.25">
      <c r="A71" s="131" t="s">
        <v>464</v>
      </c>
      <c r="B71" s="8">
        <v>245</v>
      </c>
      <c r="C71" s="8"/>
      <c r="D71" s="9"/>
      <c r="E71" s="11">
        <v>1318</v>
      </c>
      <c r="F71" s="11">
        <v>2021</v>
      </c>
      <c r="G71" s="11">
        <f>F71-E71+1</f>
        <v>704</v>
      </c>
      <c r="H71" s="17"/>
      <c r="I71" s="211"/>
      <c r="J71" s="64">
        <f>SUM(I71+G71)</f>
        <v>704</v>
      </c>
      <c r="K71" s="237">
        <v>286</v>
      </c>
      <c r="L71" s="209">
        <v>278</v>
      </c>
      <c r="M71" s="236">
        <f>K71/J71</f>
        <v>0.40625</v>
      </c>
    </row>
    <row r="72" spans="1:13" x14ac:dyDescent="0.25">
      <c r="A72" s="131" t="s">
        <v>22</v>
      </c>
      <c r="B72" s="8">
        <v>246</v>
      </c>
      <c r="C72" s="8"/>
      <c r="D72" s="9"/>
      <c r="E72" s="11">
        <v>2022</v>
      </c>
      <c r="F72" s="11">
        <v>2810</v>
      </c>
      <c r="G72" s="11">
        <f>F72-E72+1</f>
        <v>789</v>
      </c>
      <c r="H72" s="17"/>
      <c r="I72" s="211"/>
      <c r="J72" s="64">
        <f>SUM(I72+G72)</f>
        <v>789</v>
      </c>
      <c r="K72" s="237">
        <v>333</v>
      </c>
      <c r="L72" s="209">
        <v>328</v>
      </c>
      <c r="M72" s="236">
        <f>K72/J72</f>
        <v>0.4220532319391635</v>
      </c>
    </row>
    <row r="73" spans="1:13" ht="15.75" thickBot="1" x14ac:dyDescent="0.3">
      <c r="A73" s="137" t="s">
        <v>463</v>
      </c>
      <c r="B73" s="29"/>
      <c r="C73" s="29"/>
      <c r="D73" s="24"/>
      <c r="E73" s="33"/>
      <c r="F73" s="34"/>
      <c r="G73" s="100"/>
      <c r="H73" s="17"/>
      <c r="I73" s="204"/>
      <c r="J73" s="73"/>
      <c r="K73" s="235"/>
      <c r="L73" s="202"/>
      <c r="M73" s="234"/>
    </row>
    <row r="74" spans="1:13" ht="15.75" thickTop="1" x14ac:dyDescent="0.25">
      <c r="A74" s="132" t="s">
        <v>462</v>
      </c>
      <c r="B74" s="2">
        <v>247</v>
      </c>
      <c r="C74" s="2" t="s">
        <v>461</v>
      </c>
      <c r="D74" s="3" t="s">
        <v>460</v>
      </c>
      <c r="E74" s="11">
        <v>1</v>
      </c>
      <c r="F74" s="11">
        <v>602</v>
      </c>
      <c r="G74" s="5">
        <f>F74-E74+1</f>
        <v>602</v>
      </c>
      <c r="H74" s="7">
        <v>2608</v>
      </c>
      <c r="I74" s="105">
        <v>97</v>
      </c>
      <c r="J74" s="64">
        <f>SUM(I74+G74)</f>
        <v>699</v>
      </c>
      <c r="K74" s="245">
        <v>293</v>
      </c>
      <c r="L74" s="244">
        <v>274</v>
      </c>
      <c r="M74" s="243">
        <f>K74/J74</f>
        <v>0.41917024320457796</v>
      </c>
    </row>
    <row r="75" spans="1:13" x14ac:dyDescent="0.25">
      <c r="A75" s="131" t="s">
        <v>459</v>
      </c>
      <c r="B75" s="8">
        <v>248</v>
      </c>
      <c r="C75" s="8"/>
      <c r="D75" s="9"/>
      <c r="E75" s="11">
        <v>603</v>
      </c>
      <c r="F75" s="11">
        <v>1260</v>
      </c>
      <c r="G75" s="11">
        <f>F75-E75+1</f>
        <v>658</v>
      </c>
      <c r="H75" s="17"/>
      <c r="I75" s="65"/>
      <c r="J75" s="64">
        <f>SUM(I75+G75)</f>
        <v>658</v>
      </c>
      <c r="K75" s="237">
        <v>304</v>
      </c>
      <c r="L75" s="209">
        <v>298</v>
      </c>
      <c r="M75" s="236">
        <f>K75/J75</f>
        <v>0.46200607902735563</v>
      </c>
    </row>
    <row r="76" spans="1:13" x14ac:dyDescent="0.25">
      <c r="A76" s="131" t="s">
        <v>453</v>
      </c>
      <c r="B76" s="8">
        <v>249</v>
      </c>
      <c r="C76" s="8"/>
      <c r="D76" s="9"/>
      <c r="E76" s="11">
        <v>1261</v>
      </c>
      <c r="F76" s="11">
        <v>1924</v>
      </c>
      <c r="G76" s="11">
        <f>F76-E76+1</f>
        <v>664</v>
      </c>
      <c r="H76" s="17"/>
      <c r="I76" s="65"/>
      <c r="J76" s="64">
        <f>SUM(I76+G76)</f>
        <v>664</v>
      </c>
      <c r="K76" s="237">
        <v>251</v>
      </c>
      <c r="L76" s="209">
        <v>247</v>
      </c>
      <c r="M76" s="236">
        <f>K76/J76</f>
        <v>0.37801204819277107</v>
      </c>
    </row>
    <row r="77" spans="1:13" x14ac:dyDescent="0.25">
      <c r="A77" s="131" t="s">
        <v>458</v>
      </c>
      <c r="B77" s="8">
        <v>250</v>
      </c>
      <c r="C77" s="8"/>
      <c r="D77" s="9"/>
      <c r="E77" s="11">
        <v>1925</v>
      </c>
      <c r="F77" s="11">
        <v>2608</v>
      </c>
      <c r="G77" s="11">
        <f>F77-E77+1</f>
        <v>684</v>
      </c>
      <c r="H77" s="17"/>
      <c r="I77" s="65"/>
      <c r="J77" s="64">
        <f>SUM(I77+G77)</f>
        <v>684</v>
      </c>
      <c r="K77" s="237">
        <v>263</v>
      </c>
      <c r="L77" s="209">
        <v>258</v>
      </c>
      <c r="M77" s="236">
        <f>K77/J77</f>
        <v>0.38450292397660818</v>
      </c>
    </row>
    <row r="78" spans="1:13" ht="15.75" thickBot="1" x14ac:dyDescent="0.3">
      <c r="A78" s="137"/>
      <c r="B78" s="29"/>
      <c r="C78" s="29"/>
      <c r="D78" s="24"/>
      <c r="E78" s="33"/>
      <c r="F78" s="34"/>
      <c r="G78" s="100"/>
      <c r="H78" s="52"/>
      <c r="I78" s="65"/>
      <c r="J78" s="64"/>
      <c r="K78" s="242"/>
      <c r="L78" s="241"/>
      <c r="M78" s="240"/>
    </row>
    <row r="79" spans="1:13" ht="15.75" thickTop="1" x14ac:dyDescent="0.25">
      <c r="A79" s="132" t="s">
        <v>457</v>
      </c>
      <c r="B79" s="2">
        <v>251</v>
      </c>
      <c r="C79" s="2" t="s">
        <v>456</v>
      </c>
      <c r="D79" s="3" t="s">
        <v>455</v>
      </c>
      <c r="E79" s="11">
        <v>1</v>
      </c>
      <c r="F79" s="11">
        <v>698</v>
      </c>
      <c r="G79" s="5">
        <f>F79-E79+1</f>
        <v>698</v>
      </c>
      <c r="H79" s="17">
        <v>1469</v>
      </c>
      <c r="I79" s="128">
        <v>72</v>
      </c>
      <c r="J79" s="72">
        <f>SUM(I79+G79)</f>
        <v>770</v>
      </c>
      <c r="K79" s="239">
        <v>381</v>
      </c>
      <c r="L79" s="217">
        <v>339</v>
      </c>
      <c r="M79" s="238">
        <f>K79/J79</f>
        <v>0.4948051948051948</v>
      </c>
    </row>
    <row r="80" spans="1:13" x14ac:dyDescent="0.25">
      <c r="A80" s="131" t="s">
        <v>454</v>
      </c>
      <c r="B80" s="8">
        <v>252</v>
      </c>
      <c r="C80" s="8"/>
      <c r="D80" s="9"/>
      <c r="E80" s="11">
        <v>699</v>
      </c>
      <c r="F80" s="11">
        <v>1469</v>
      </c>
      <c r="G80" s="11">
        <f>F80-E80+1</f>
        <v>771</v>
      </c>
      <c r="H80" s="17"/>
      <c r="I80" s="211"/>
      <c r="J80" s="64">
        <f>SUM(I80+G80)</f>
        <v>771</v>
      </c>
      <c r="K80" s="237">
        <v>368</v>
      </c>
      <c r="L80" s="209">
        <v>360</v>
      </c>
      <c r="M80" s="236">
        <f>K80/J80</f>
        <v>0.4773022049286641</v>
      </c>
    </row>
    <row r="81" spans="1:13" x14ac:dyDescent="0.25">
      <c r="A81" s="131" t="s">
        <v>453</v>
      </c>
      <c r="B81" s="8">
        <v>253</v>
      </c>
      <c r="C81" s="8" t="s">
        <v>439</v>
      </c>
      <c r="D81" s="9" t="s">
        <v>438</v>
      </c>
      <c r="E81" s="11">
        <v>94</v>
      </c>
      <c r="F81" s="11">
        <v>131</v>
      </c>
      <c r="G81" s="11">
        <f>F81-E81+1+(F82-E82+1)+(F83-E83+1)+(F84-E84+1)+(F85-E85+1)+(F86-E86+1)+(F87-E87+1)+(F88-E88+1)+(F89-E89+1)</f>
        <v>905</v>
      </c>
      <c r="H81" s="17">
        <v>905</v>
      </c>
      <c r="I81" s="113">
        <v>39</v>
      </c>
      <c r="J81" s="64">
        <f>SUM(I81+G81)</f>
        <v>944</v>
      </c>
      <c r="K81" s="237">
        <v>380</v>
      </c>
      <c r="L81" s="209">
        <v>372</v>
      </c>
      <c r="M81" s="236">
        <f>K81/J81</f>
        <v>0.40254237288135591</v>
      </c>
    </row>
    <row r="82" spans="1:13" x14ac:dyDescent="0.25">
      <c r="A82" s="131" t="s">
        <v>452</v>
      </c>
      <c r="B82" s="115" t="s">
        <v>15</v>
      </c>
      <c r="C82" s="8"/>
      <c r="D82" s="9"/>
      <c r="E82" s="11">
        <v>648</v>
      </c>
      <c r="F82" s="11">
        <v>691</v>
      </c>
      <c r="G82" s="11"/>
      <c r="H82" s="134" t="s">
        <v>34</v>
      </c>
      <c r="I82" s="211"/>
      <c r="J82" s="64"/>
      <c r="K82" s="237"/>
      <c r="L82" s="209"/>
      <c r="M82" s="236"/>
    </row>
    <row r="83" spans="1:13" x14ac:dyDescent="0.25">
      <c r="A83" s="131"/>
      <c r="B83" s="115" t="s">
        <v>15</v>
      </c>
      <c r="C83" s="8"/>
      <c r="D83" s="9"/>
      <c r="E83" s="11">
        <v>1082</v>
      </c>
      <c r="F83" s="11">
        <v>1274</v>
      </c>
      <c r="G83" s="11"/>
      <c r="H83" s="17"/>
      <c r="I83" s="211"/>
      <c r="J83" s="64"/>
      <c r="K83" s="237"/>
      <c r="L83" s="209"/>
      <c r="M83" s="236"/>
    </row>
    <row r="84" spans="1:13" x14ac:dyDescent="0.25">
      <c r="A84" s="131"/>
      <c r="B84" s="115" t="s">
        <v>15</v>
      </c>
      <c r="C84" s="8"/>
      <c r="D84" s="9"/>
      <c r="E84" s="11">
        <v>1287</v>
      </c>
      <c r="F84" s="11">
        <v>1288</v>
      </c>
      <c r="G84" s="100"/>
      <c r="H84" s="17"/>
      <c r="I84" s="211"/>
      <c r="J84" s="64"/>
      <c r="K84" s="237"/>
      <c r="L84" s="209"/>
      <c r="M84" s="236"/>
    </row>
    <row r="85" spans="1:13" x14ac:dyDescent="0.25">
      <c r="A85" s="131"/>
      <c r="B85" s="115" t="s">
        <v>15</v>
      </c>
      <c r="C85" s="8"/>
      <c r="D85" s="9"/>
      <c r="E85" s="11">
        <v>2166</v>
      </c>
      <c r="F85" s="11">
        <v>2370</v>
      </c>
      <c r="G85" s="11"/>
      <c r="H85" s="17"/>
      <c r="I85" s="211"/>
      <c r="J85" s="64"/>
      <c r="K85" s="237"/>
      <c r="L85" s="209"/>
      <c r="M85" s="236"/>
    </row>
    <row r="86" spans="1:13" x14ac:dyDescent="0.25">
      <c r="A86" s="131"/>
      <c r="B86" s="115" t="s">
        <v>15</v>
      </c>
      <c r="C86" s="8"/>
      <c r="D86" s="9"/>
      <c r="E86" s="11">
        <v>2450</v>
      </c>
      <c r="F86" s="11">
        <v>2737</v>
      </c>
      <c r="G86" s="11"/>
      <c r="H86" s="17"/>
      <c r="I86" s="211"/>
      <c r="J86" s="64"/>
      <c r="K86" s="237"/>
      <c r="L86" s="209"/>
      <c r="M86" s="236"/>
    </row>
    <row r="87" spans="1:13" x14ac:dyDescent="0.25">
      <c r="A87" s="131"/>
      <c r="B87" s="115" t="s">
        <v>15</v>
      </c>
      <c r="C87" s="8"/>
      <c r="D87" s="9"/>
      <c r="E87" s="11">
        <v>3026</v>
      </c>
      <c r="F87" s="11">
        <v>3032</v>
      </c>
      <c r="G87" s="11"/>
      <c r="H87" s="17"/>
      <c r="I87" s="211"/>
      <c r="J87" s="64"/>
      <c r="K87" s="237"/>
      <c r="L87" s="209"/>
      <c r="M87" s="236"/>
    </row>
    <row r="88" spans="1:13" x14ac:dyDescent="0.25">
      <c r="A88" s="131"/>
      <c r="B88" s="115" t="s">
        <v>15</v>
      </c>
      <c r="C88" s="8"/>
      <c r="D88" s="9"/>
      <c r="E88" s="11">
        <v>3064</v>
      </c>
      <c r="F88" s="11">
        <v>3113</v>
      </c>
      <c r="G88" s="100"/>
      <c r="H88" s="17"/>
      <c r="I88" s="211"/>
      <c r="J88" s="64"/>
      <c r="K88" s="237"/>
      <c r="L88" s="209"/>
      <c r="M88" s="236"/>
    </row>
    <row r="89" spans="1:13" x14ac:dyDescent="0.25">
      <c r="A89" s="131"/>
      <c r="B89" s="115" t="s">
        <v>15</v>
      </c>
      <c r="C89" s="8"/>
      <c r="D89" s="9"/>
      <c r="E89" s="11">
        <v>3130</v>
      </c>
      <c r="F89" s="11">
        <v>3207</v>
      </c>
      <c r="G89" s="11"/>
      <c r="H89" s="17"/>
      <c r="I89" s="211"/>
      <c r="J89" s="64"/>
      <c r="K89" s="237"/>
      <c r="L89" s="209"/>
      <c r="M89" s="236"/>
    </row>
    <row r="90" spans="1:13" ht="15.75" thickBot="1" x14ac:dyDescent="0.3">
      <c r="A90" s="70"/>
      <c r="B90" s="18"/>
      <c r="C90" s="18"/>
      <c r="D90" s="94"/>
      <c r="E90" s="33"/>
      <c r="F90" s="34"/>
      <c r="G90" s="100"/>
      <c r="H90" s="17"/>
      <c r="I90" s="204"/>
      <c r="J90" s="73"/>
      <c r="K90" s="235"/>
      <c r="L90" s="202"/>
      <c r="M90" s="234"/>
    </row>
    <row r="91" spans="1:13" ht="15.75" thickTop="1" x14ac:dyDescent="0.25">
      <c r="A91" s="132" t="s">
        <v>451</v>
      </c>
      <c r="B91" s="2">
        <v>254</v>
      </c>
      <c r="C91" s="2" t="s">
        <v>450</v>
      </c>
      <c r="D91" s="3" t="s">
        <v>449</v>
      </c>
      <c r="E91" s="11">
        <v>1</v>
      </c>
      <c r="F91" s="11">
        <v>664</v>
      </c>
      <c r="G91" s="5">
        <f>F91-E91+1</f>
        <v>664</v>
      </c>
      <c r="H91" s="7">
        <v>1994</v>
      </c>
      <c r="I91" s="105">
        <v>62</v>
      </c>
      <c r="J91" s="64">
        <f>SUM(I91+G91)</f>
        <v>726</v>
      </c>
      <c r="K91" s="245">
        <v>387</v>
      </c>
      <c r="L91" s="244">
        <v>375</v>
      </c>
      <c r="M91" s="243">
        <f>K91/J91</f>
        <v>0.53305785123966942</v>
      </c>
    </row>
    <row r="92" spans="1:13" x14ac:dyDescent="0.25">
      <c r="A92" s="131" t="s">
        <v>448</v>
      </c>
      <c r="B92" s="8">
        <v>255</v>
      </c>
      <c r="C92" s="8"/>
      <c r="D92" s="9"/>
      <c r="E92" s="11">
        <v>665</v>
      </c>
      <c r="F92" s="11">
        <v>1375</v>
      </c>
      <c r="G92" s="11">
        <f>F92-E92+1</f>
        <v>711</v>
      </c>
      <c r="H92" s="17"/>
      <c r="I92" s="65"/>
      <c r="J92" s="64">
        <f>SUM(I92+G92)</f>
        <v>711</v>
      </c>
      <c r="K92" s="237">
        <v>354</v>
      </c>
      <c r="L92" s="209">
        <v>350</v>
      </c>
      <c r="M92" s="236">
        <f>K92/J92</f>
        <v>0.49789029535864981</v>
      </c>
    </row>
    <row r="93" spans="1:13" x14ac:dyDescent="0.25">
      <c r="A93" s="131" t="s">
        <v>447</v>
      </c>
      <c r="B93" s="8">
        <v>256</v>
      </c>
      <c r="C93" s="8"/>
      <c r="D93" s="9"/>
      <c r="E93" s="11">
        <v>1376</v>
      </c>
      <c r="F93" s="11">
        <v>1994</v>
      </c>
      <c r="G93" s="11">
        <f>F93-E93+1+(F94-E94+1)</f>
        <v>800</v>
      </c>
      <c r="H93" s="17"/>
      <c r="I93" s="65"/>
      <c r="J93" s="64">
        <f>SUM(I93+G93)</f>
        <v>800</v>
      </c>
      <c r="K93" s="237">
        <v>387</v>
      </c>
      <c r="L93" s="209">
        <v>377</v>
      </c>
      <c r="M93" s="236">
        <f>K93/J93</f>
        <v>0.48375000000000001</v>
      </c>
    </row>
    <row r="94" spans="1:13" x14ac:dyDescent="0.25">
      <c r="A94" s="131" t="s">
        <v>13</v>
      </c>
      <c r="B94" s="115" t="s">
        <v>15</v>
      </c>
      <c r="C94" s="8" t="s">
        <v>445</v>
      </c>
      <c r="D94" s="9" t="s">
        <v>444</v>
      </c>
      <c r="E94" s="11">
        <v>632</v>
      </c>
      <c r="F94" s="11">
        <v>812</v>
      </c>
      <c r="G94" s="11"/>
      <c r="H94" s="17">
        <v>955</v>
      </c>
      <c r="I94" s="65"/>
      <c r="J94" s="64"/>
      <c r="K94" s="237"/>
      <c r="L94" s="209"/>
      <c r="M94" s="236"/>
    </row>
    <row r="95" spans="1:13" x14ac:dyDescent="0.25">
      <c r="A95" s="131" t="s">
        <v>446</v>
      </c>
      <c r="B95" s="115"/>
      <c r="C95" s="8"/>
      <c r="D95" s="9"/>
      <c r="E95" s="11"/>
      <c r="F95" s="11"/>
      <c r="G95" s="11"/>
      <c r="H95" s="17"/>
      <c r="I95" s="65"/>
      <c r="J95" s="64"/>
      <c r="K95" s="237"/>
      <c r="L95" s="209"/>
      <c r="M95" s="236"/>
    </row>
    <row r="96" spans="1:13" x14ac:dyDescent="0.25">
      <c r="A96" s="131"/>
      <c r="B96" s="8">
        <v>257</v>
      </c>
      <c r="C96" s="8" t="s">
        <v>445</v>
      </c>
      <c r="D96" s="9" t="s">
        <v>444</v>
      </c>
      <c r="E96" s="11">
        <v>813</v>
      </c>
      <c r="F96" s="11">
        <v>1586</v>
      </c>
      <c r="G96" s="11">
        <f>F96-E96+1</f>
        <v>774</v>
      </c>
      <c r="H96" s="17"/>
      <c r="I96" s="105">
        <v>30</v>
      </c>
      <c r="J96" s="64">
        <f>SUM(I96+G96)</f>
        <v>804</v>
      </c>
      <c r="K96" s="237">
        <v>360</v>
      </c>
      <c r="L96" s="209">
        <v>354</v>
      </c>
      <c r="M96" s="236">
        <f>K96/J96</f>
        <v>0.44776119402985076</v>
      </c>
    </row>
    <row r="97" spans="1:13" ht="15.75" thickBot="1" x14ac:dyDescent="0.3">
      <c r="A97" s="137"/>
      <c r="B97" s="29"/>
      <c r="C97" s="29"/>
      <c r="D97" s="24"/>
      <c r="E97" s="33"/>
      <c r="F97" s="34"/>
      <c r="G97" s="33"/>
      <c r="H97" s="52"/>
      <c r="I97" s="65"/>
      <c r="J97" s="64"/>
      <c r="K97" s="242"/>
      <c r="L97" s="241"/>
      <c r="M97" s="240"/>
    </row>
    <row r="98" spans="1:13" ht="15.75" thickTop="1" x14ac:dyDescent="0.25">
      <c r="A98" s="132" t="s">
        <v>443</v>
      </c>
      <c r="B98" s="2">
        <v>258</v>
      </c>
      <c r="C98" s="2" t="s">
        <v>439</v>
      </c>
      <c r="D98" s="3" t="s">
        <v>438</v>
      </c>
      <c r="E98" s="11">
        <v>1</v>
      </c>
      <c r="F98" s="11">
        <v>93</v>
      </c>
      <c r="G98" s="5">
        <f>F98-E98+1+(F99-E99+1)</f>
        <v>609</v>
      </c>
      <c r="H98" s="17">
        <v>2316</v>
      </c>
      <c r="I98" s="128">
        <v>83</v>
      </c>
      <c r="J98" s="72">
        <f>SUM(I98+G98)</f>
        <v>692</v>
      </c>
      <c r="K98" s="239">
        <v>333</v>
      </c>
      <c r="L98" s="217">
        <v>324</v>
      </c>
      <c r="M98" s="238">
        <f>K98/J98</f>
        <v>0.48121387283236994</v>
      </c>
    </row>
    <row r="99" spans="1:13" x14ac:dyDescent="0.25">
      <c r="A99" s="131" t="s">
        <v>442</v>
      </c>
      <c r="B99" s="115" t="s">
        <v>15</v>
      </c>
      <c r="C99" s="8"/>
      <c r="D99" s="9"/>
      <c r="E99" s="11">
        <v>132</v>
      </c>
      <c r="F99" s="11">
        <v>647</v>
      </c>
      <c r="G99" s="11"/>
      <c r="H99" s="134" t="s">
        <v>34</v>
      </c>
      <c r="I99" s="211"/>
      <c r="J99" s="64"/>
      <c r="K99" s="237"/>
      <c r="L99" s="209"/>
      <c r="M99" s="236"/>
    </row>
    <row r="100" spans="1:13" x14ac:dyDescent="0.25">
      <c r="A100" s="131" t="s">
        <v>441</v>
      </c>
      <c r="B100" s="115"/>
      <c r="C100" s="8"/>
      <c r="D100" s="9"/>
      <c r="E100" s="11"/>
      <c r="F100" s="11"/>
      <c r="G100" s="11"/>
      <c r="H100" s="17"/>
      <c r="I100" s="211"/>
      <c r="J100" s="64"/>
      <c r="K100" s="237"/>
      <c r="L100" s="209"/>
      <c r="M100" s="236"/>
    </row>
    <row r="101" spans="1:13" x14ac:dyDescent="0.25">
      <c r="A101" s="131" t="s">
        <v>13</v>
      </c>
      <c r="B101" s="8">
        <v>259</v>
      </c>
      <c r="C101" s="8" t="s">
        <v>439</v>
      </c>
      <c r="D101" s="9" t="s">
        <v>438</v>
      </c>
      <c r="E101" s="11">
        <v>692</v>
      </c>
      <c r="F101" s="11">
        <v>1081</v>
      </c>
      <c r="G101" s="11">
        <f>F101-E101+1+(F102-E102+1)+(F103-E103+1)</f>
        <v>850</v>
      </c>
      <c r="H101" s="17"/>
      <c r="I101" s="211"/>
      <c r="J101" s="64">
        <f>SUM(I101+G101)</f>
        <v>850</v>
      </c>
      <c r="K101" s="237">
        <v>426</v>
      </c>
      <c r="L101" s="209">
        <v>411</v>
      </c>
      <c r="M101" s="236">
        <f>K101/J101</f>
        <v>0.50117647058823533</v>
      </c>
    </row>
    <row r="102" spans="1:13" x14ac:dyDescent="0.25">
      <c r="A102" s="9" t="s">
        <v>440</v>
      </c>
      <c r="B102" s="115" t="s">
        <v>15</v>
      </c>
      <c r="C102" s="8"/>
      <c r="D102" s="9"/>
      <c r="E102" s="11">
        <v>1275</v>
      </c>
      <c r="F102" s="11">
        <v>1286</v>
      </c>
      <c r="G102" s="11"/>
      <c r="H102" s="17"/>
      <c r="I102" s="211"/>
      <c r="J102" s="64"/>
      <c r="K102" s="237"/>
      <c r="L102" s="209"/>
      <c r="M102" s="236"/>
    </row>
    <row r="103" spans="1:13" x14ac:dyDescent="0.25">
      <c r="B103" s="115" t="s">
        <v>15</v>
      </c>
      <c r="C103" s="8"/>
      <c r="D103" s="9"/>
      <c r="E103" s="11">
        <v>1289</v>
      </c>
      <c r="F103" s="11">
        <v>1736</v>
      </c>
      <c r="G103" s="100"/>
      <c r="H103" s="17"/>
      <c r="I103" s="211"/>
      <c r="J103" s="64"/>
      <c r="K103" s="237"/>
      <c r="L103" s="209"/>
      <c r="M103" s="236"/>
    </row>
    <row r="104" spans="1:13" x14ac:dyDescent="0.25">
      <c r="B104" s="115"/>
      <c r="C104" s="8"/>
      <c r="D104" s="9"/>
      <c r="E104" s="11"/>
      <c r="F104" s="11"/>
      <c r="G104" s="11"/>
      <c r="H104" s="17"/>
      <c r="I104" s="211"/>
      <c r="J104" s="64"/>
      <c r="K104" s="237"/>
      <c r="L104" s="209"/>
      <c r="M104" s="236"/>
    </row>
    <row r="105" spans="1:13" x14ac:dyDescent="0.25">
      <c r="A105" s="131"/>
      <c r="B105" s="115"/>
      <c r="C105" s="8"/>
      <c r="D105" s="9"/>
      <c r="E105" s="11"/>
      <c r="F105" s="11"/>
      <c r="G105" s="11"/>
      <c r="H105" s="17"/>
      <c r="I105" s="211"/>
      <c r="J105" s="64"/>
      <c r="K105" s="237"/>
      <c r="L105" s="209"/>
      <c r="M105" s="236"/>
    </row>
    <row r="106" spans="1:13" x14ac:dyDescent="0.25">
      <c r="A106" s="131"/>
      <c r="B106" s="8">
        <v>260</v>
      </c>
      <c r="C106" s="8" t="s">
        <v>439</v>
      </c>
      <c r="D106" s="9" t="s">
        <v>438</v>
      </c>
      <c r="E106" s="11">
        <v>1737</v>
      </c>
      <c r="F106" s="11">
        <v>2165</v>
      </c>
      <c r="G106" s="11">
        <f>F106-E106+1+(F107-E107+1)+(F108-E108+1)+(F109-E109+1)+(F110-E110+1)+(F111-E111+1)</f>
        <v>857</v>
      </c>
      <c r="H106" s="17"/>
      <c r="I106" s="211"/>
      <c r="J106" s="64">
        <f>SUM(I106+G106)</f>
        <v>857</v>
      </c>
      <c r="K106" s="237">
        <v>370</v>
      </c>
      <c r="L106" s="209">
        <v>362</v>
      </c>
      <c r="M106" s="236">
        <f>K106/J106</f>
        <v>0.43173862310385064</v>
      </c>
    </row>
    <row r="107" spans="1:13" x14ac:dyDescent="0.25">
      <c r="A107" s="131"/>
      <c r="B107" s="115" t="s">
        <v>15</v>
      </c>
      <c r="C107" s="8"/>
      <c r="D107" s="9"/>
      <c r="E107" s="11">
        <v>2371</v>
      </c>
      <c r="F107" s="11">
        <v>2449</v>
      </c>
      <c r="G107" s="100"/>
      <c r="H107" s="17"/>
      <c r="I107" s="211"/>
      <c r="J107" s="64"/>
      <c r="K107" s="237"/>
      <c r="L107" s="209"/>
      <c r="M107" s="236"/>
    </row>
    <row r="108" spans="1:13" x14ac:dyDescent="0.25">
      <c r="A108" s="131"/>
      <c r="B108" s="115" t="s">
        <v>15</v>
      </c>
      <c r="C108" s="8"/>
      <c r="D108" s="9"/>
      <c r="E108" s="11">
        <v>2738</v>
      </c>
      <c r="F108" s="11">
        <v>3025</v>
      </c>
      <c r="G108" s="11"/>
      <c r="H108" s="17"/>
      <c r="I108" s="211"/>
      <c r="J108" s="64"/>
      <c r="K108" s="237"/>
      <c r="L108" s="209"/>
      <c r="M108" s="236"/>
    </row>
    <row r="109" spans="1:13" x14ac:dyDescent="0.25">
      <c r="A109" s="131"/>
      <c r="B109" s="115" t="s">
        <v>15</v>
      </c>
      <c r="C109" s="8"/>
      <c r="D109" s="9"/>
      <c r="E109" s="11">
        <v>3033</v>
      </c>
      <c r="F109" s="11">
        <v>3063</v>
      </c>
      <c r="G109" s="11"/>
      <c r="H109" s="17"/>
      <c r="I109" s="211"/>
      <c r="J109" s="64"/>
      <c r="K109" s="237"/>
      <c r="L109" s="209"/>
      <c r="M109" s="236"/>
    </row>
    <row r="110" spans="1:13" x14ac:dyDescent="0.25">
      <c r="A110" s="131"/>
      <c r="B110" s="115" t="s">
        <v>15</v>
      </c>
      <c r="C110" s="8"/>
      <c r="D110" s="9"/>
      <c r="E110" s="11">
        <v>3114</v>
      </c>
      <c r="F110" s="11">
        <v>3129</v>
      </c>
      <c r="G110" s="11"/>
      <c r="H110" s="17"/>
      <c r="I110" s="211"/>
      <c r="J110" s="64"/>
      <c r="K110" s="237"/>
      <c r="L110" s="209"/>
      <c r="M110" s="236"/>
    </row>
    <row r="111" spans="1:13" x14ac:dyDescent="0.25">
      <c r="A111" s="131"/>
      <c r="B111" s="115" t="s">
        <v>15</v>
      </c>
      <c r="C111" s="8"/>
      <c r="D111" s="9"/>
      <c r="E111" s="11">
        <v>3208</v>
      </c>
      <c r="F111" s="11">
        <v>3221</v>
      </c>
      <c r="G111" s="11"/>
      <c r="H111" s="17"/>
      <c r="I111" s="211"/>
      <c r="J111" s="64"/>
      <c r="K111" s="237"/>
      <c r="L111" s="209"/>
      <c r="M111" s="236"/>
    </row>
    <row r="112" spans="1:13" ht="15.75" thickBot="1" x14ac:dyDescent="0.3">
      <c r="A112" s="137"/>
      <c r="B112" s="37"/>
      <c r="C112" s="29"/>
      <c r="D112" s="24"/>
      <c r="E112" s="33"/>
      <c r="F112" s="34"/>
      <c r="G112" s="110"/>
      <c r="H112" s="52">
        <f ca="1">+H3:H92:H112</f>
        <v>0</v>
      </c>
      <c r="I112" s="204"/>
      <c r="J112" s="73"/>
      <c r="K112" s="235"/>
      <c r="L112" s="202"/>
      <c r="M112" s="234"/>
    </row>
    <row r="113" spans="1:13" ht="15.75" thickTop="1" x14ac:dyDescent="0.25">
      <c r="E113" s="9"/>
      <c r="F113" s="9"/>
    </row>
    <row r="114" spans="1:13" x14ac:dyDescent="0.25">
      <c r="A114" s="9" t="s">
        <v>116</v>
      </c>
      <c r="B114" s="9" t="s">
        <v>437</v>
      </c>
      <c r="C114" s="9" t="s">
        <v>109</v>
      </c>
      <c r="E114" s="9"/>
      <c r="F114" s="9"/>
      <c r="G114" s="233">
        <f>SUM(G3:G113)</f>
        <v>41070</v>
      </c>
      <c r="H114" s="9">
        <f>H3+H6+H13+H16+H23+H28+H32+H37+H42+H43+H53+H57+H63+H65+H69+H74+H79+H81+H91+H94+H98</f>
        <v>41070</v>
      </c>
      <c r="I114" s="200">
        <f>SUM(I3:I112)</f>
        <v>1183</v>
      </c>
      <c r="J114" s="200">
        <f>SUM(J3:J112)</f>
        <v>42253</v>
      </c>
      <c r="K114" s="200">
        <f>SUM(K3:K112)</f>
        <v>20122</v>
      </c>
      <c r="L114" s="200">
        <f>SUM(L3:L112)</f>
        <v>19763</v>
      </c>
      <c r="M114" s="85">
        <f>K114/J114</f>
        <v>0.47622654012732824</v>
      </c>
    </row>
    <row r="115" spans="1:13" x14ac:dyDescent="0.25">
      <c r="A115" s="9">
        <v>13</v>
      </c>
      <c r="B115" s="9">
        <v>60</v>
      </c>
      <c r="C115" s="9">
        <v>18</v>
      </c>
      <c r="D115" s="9"/>
      <c r="E115" s="9"/>
      <c r="F115" s="9"/>
      <c r="G115" s="9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28A0E-D686-4EFF-A682-A7A0BF057473}">
  <dimension ref="A1:M91"/>
  <sheetViews>
    <sheetView topLeftCell="A27" zoomScaleNormal="100" workbookViewId="0">
      <selection activeCell="F44" sqref="F44"/>
    </sheetView>
  </sheetViews>
  <sheetFormatPr defaultRowHeight="15" x14ac:dyDescent="0.25"/>
  <cols>
    <col min="1" max="1" width="31.28515625" customWidth="1"/>
    <col min="2" max="2" width="13.7109375" customWidth="1"/>
    <col min="3" max="3" width="19.5703125" customWidth="1"/>
    <col min="4" max="4" width="11" customWidth="1"/>
    <col min="5" max="5" width="12.42578125" customWidth="1"/>
    <col min="6" max="6" width="13.28515625" customWidth="1"/>
    <col min="7" max="7" width="12.42578125" customWidth="1"/>
    <col min="8" max="8" width="16.85546875" customWidth="1"/>
    <col min="9" max="9" width="12.7109375" customWidth="1"/>
    <col min="10" max="10" width="12.5703125" customWidth="1"/>
    <col min="11" max="11" width="10.7109375" customWidth="1"/>
    <col min="12" max="13" width="11.85546875" customWidth="1"/>
  </cols>
  <sheetData>
    <row r="1" spans="1:13" ht="60" customHeight="1" thickBot="1" x14ac:dyDescent="0.3">
      <c r="A1" s="326" t="s">
        <v>780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</row>
    <row r="2" spans="1:13" ht="64.5" thickTop="1" thickBot="1" x14ac:dyDescent="0.3">
      <c r="A2" s="139" t="s">
        <v>1</v>
      </c>
      <c r="B2" s="140" t="s">
        <v>2</v>
      </c>
      <c r="C2" s="139" t="s">
        <v>3</v>
      </c>
      <c r="D2" s="139" t="s">
        <v>4</v>
      </c>
      <c r="E2" s="139" t="s">
        <v>5</v>
      </c>
      <c r="F2" s="139" t="s">
        <v>6</v>
      </c>
      <c r="G2" s="139" t="s">
        <v>7</v>
      </c>
      <c r="H2" s="1" t="s">
        <v>8</v>
      </c>
      <c r="I2" s="1" t="s">
        <v>111</v>
      </c>
      <c r="J2" s="1" t="s">
        <v>110</v>
      </c>
      <c r="K2" s="83" t="s">
        <v>112</v>
      </c>
      <c r="L2" s="74" t="s">
        <v>113</v>
      </c>
      <c r="M2" s="84" t="s">
        <v>114</v>
      </c>
    </row>
    <row r="3" spans="1:13" ht="15.75" thickTop="1" x14ac:dyDescent="0.25">
      <c r="A3" s="2" t="s">
        <v>779</v>
      </c>
      <c r="B3" s="8">
        <v>261</v>
      </c>
      <c r="C3" s="28" t="s">
        <v>778</v>
      </c>
      <c r="D3" s="3" t="s">
        <v>777</v>
      </c>
      <c r="E3" s="11">
        <v>1</v>
      </c>
      <c r="F3" s="11">
        <v>716</v>
      </c>
      <c r="G3" s="5">
        <f>F3-E3+1</f>
        <v>716</v>
      </c>
      <c r="H3" s="31">
        <f>SUM(G3+G4+G5+G6+G7+G8)</f>
        <v>4359</v>
      </c>
      <c r="I3" s="105">
        <v>79</v>
      </c>
      <c r="J3" s="301">
        <f>SUM(I3+G3)</f>
        <v>795</v>
      </c>
      <c r="K3" s="311">
        <v>397</v>
      </c>
      <c r="L3" s="303">
        <v>391</v>
      </c>
      <c r="M3" s="309">
        <f>K3/J3</f>
        <v>0.49937106918238994</v>
      </c>
    </row>
    <row r="4" spans="1:13" x14ac:dyDescent="0.25">
      <c r="A4" s="8" t="s">
        <v>776</v>
      </c>
      <c r="B4" s="8">
        <v>262</v>
      </c>
      <c r="C4" s="28"/>
      <c r="D4" s="9"/>
      <c r="E4" s="11">
        <v>717</v>
      </c>
      <c r="F4" s="11">
        <v>1419</v>
      </c>
      <c r="G4" s="11">
        <f>F4-E4+1</f>
        <v>703</v>
      </c>
      <c r="H4" s="31"/>
      <c r="I4" s="290"/>
      <c r="J4" s="301">
        <f>SUM(I4+G4)</f>
        <v>703</v>
      </c>
      <c r="K4" s="300">
        <v>317</v>
      </c>
      <c r="L4" s="299">
        <v>310</v>
      </c>
      <c r="M4" s="298">
        <f>K4/J4</f>
        <v>0.45092460881934565</v>
      </c>
    </row>
    <row r="5" spans="1:13" x14ac:dyDescent="0.25">
      <c r="A5" s="8" t="s">
        <v>775</v>
      </c>
      <c r="B5" s="8">
        <v>263</v>
      </c>
      <c r="C5" s="28"/>
      <c r="D5" s="9"/>
      <c r="E5" s="11">
        <v>1420</v>
      </c>
      <c r="F5" s="11">
        <v>2127</v>
      </c>
      <c r="G5" s="11">
        <f>F5-E5+1</f>
        <v>708</v>
      </c>
      <c r="H5" s="31"/>
      <c r="I5" s="290"/>
      <c r="J5" s="301">
        <f>SUM(I5+G5)</f>
        <v>708</v>
      </c>
      <c r="K5" s="300">
        <v>342</v>
      </c>
      <c r="L5" s="299">
        <v>338</v>
      </c>
      <c r="M5" s="298">
        <f>K5/J5</f>
        <v>0.48305084745762711</v>
      </c>
    </row>
    <row r="6" spans="1:13" x14ac:dyDescent="0.25">
      <c r="A6" s="8" t="s">
        <v>774</v>
      </c>
      <c r="B6" s="8">
        <v>264</v>
      </c>
      <c r="C6" s="28"/>
      <c r="D6" s="9"/>
      <c r="E6" s="11">
        <v>2128</v>
      </c>
      <c r="F6" s="11">
        <v>2827</v>
      </c>
      <c r="G6" s="11">
        <f>F6-E6+1</f>
        <v>700</v>
      </c>
      <c r="H6" s="31"/>
      <c r="I6" s="290"/>
      <c r="J6" s="301">
        <f>SUM(I6+G6)</f>
        <v>700</v>
      </c>
      <c r="K6" s="300">
        <v>289</v>
      </c>
      <c r="L6" s="299">
        <v>285</v>
      </c>
      <c r="M6" s="298">
        <f>K6/J6</f>
        <v>0.41285714285714287</v>
      </c>
    </row>
    <row r="7" spans="1:13" x14ac:dyDescent="0.25">
      <c r="A7" s="8" t="s">
        <v>748</v>
      </c>
      <c r="B7" s="8">
        <v>265</v>
      </c>
      <c r="C7" s="28"/>
      <c r="D7" s="9"/>
      <c r="E7" s="11">
        <v>2828</v>
      </c>
      <c r="F7" s="11">
        <v>3537</v>
      </c>
      <c r="G7" s="11">
        <f>F7-E7+1</f>
        <v>710</v>
      </c>
      <c r="H7" s="31"/>
      <c r="I7" s="290"/>
      <c r="J7" s="301">
        <f>SUM(I7+G7)</f>
        <v>710</v>
      </c>
      <c r="K7" s="300">
        <v>280</v>
      </c>
      <c r="L7" s="299">
        <v>275</v>
      </c>
      <c r="M7" s="298">
        <f>K7/J7</f>
        <v>0.39436619718309857</v>
      </c>
    </row>
    <row r="8" spans="1:13" x14ac:dyDescent="0.25">
      <c r="A8" s="8" t="s">
        <v>773</v>
      </c>
      <c r="B8" s="8">
        <v>266</v>
      </c>
      <c r="C8" s="28"/>
      <c r="D8" s="9"/>
      <c r="E8" s="11">
        <v>3538</v>
      </c>
      <c r="F8" s="11">
        <v>4359</v>
      </c>
      <c r="G8" s="11">
        <f>F8-E8+1</f>
        <v>822</v>
      </c>
      <c r="H8" s="17"/>
      <c r="I8" s="290"/>
      <c r="J8" s="301">
        <f>SUM(I8+G8)</f>
        <v>822</v>
      </c>
      <c r="K8" s="300">
        <v>367</v>
      </c>
      <c r="L8" s="299">
        <v>362</v>
      </c>
      <c r="M8" s="298">
        <f>K8/J8</f>
        <v>0.4464720194647202</v>
      </c>
    </row>
    <row r="9" spans="1:13" ht="15.75" thickBot="1" x14ac:dyDescent="0.3">
      <c r="A9" s="29"/>
      <c r="B9" s="29"/>
      <c r="C9" s="28"/>
      <c r="D9" s="9"/>
      <c r="E9" s="11"/>
      <c r="F9" s="12"/>
      <c r="G9" s="11"/>
      <c r="H9" s="31"/>
      <c r="I9" s="290"/>
      <c r="J9" s="301"/>
      <c r="K9" s="314"/>
      <c r="L9" s="313"/>
      <c r="M9" s="293"/>
    </row>
    <row r="10" spans="1:13" ht="15.75" thickTop="1" x14ac:dyDescent="0.25">
      <c r="A10" s="8" t="s">
        <v>772</v>
      </c>
      <c r="B10" s="8">
        <v>267</v>
      </c>
      <c r="C10" s="106" t="s">
        <v>771</v>
      </c>
      <c r="D10" s="3" t="s">
        <v>770</v>
      </c>
      <c r="E10" s="5">
        <v>1</v>
      </c>
      <c r="F10" s="5">
        <v>616</v>
      </c>
      <c r="G10" s="5">
        <f>F10-E10+1</f>
        <v>616</v>
      </c>
      <c r="H10" s="59">
        <f>G10+G11+G12</f>
        <v>2059</v>
      </c>
      <c r="I10" s="128">
        <v>86</v>
      </c>
      <c r="J10" s="312">
        <f>SUM(I10+G10)</f>
        <v>702</v>
      </c>
      <c r="K10" s="311">
        <v>287</v>
      </c>
      <c r="L10" s="310">
        <v>278</v>
      </c>
      <c r="M10" s="309">
        <f>K10/J10</f>
        <v>0.40883190883190884</v>
      </c>
    </row>
    <row r="11" spans="1:13" x14ac:dyDescent="0.25">
      <c r="A11" s="8" t="s">
        <v>769</v>
      </c>
      <c r="B11" s="8">
        <v>268</v>
      </c>
      <c r="C11" s="28"/>
      <c r="D11" s="9"/>
      <c r="E11" s="11">
        <v>617</v>
      </c>
      <c r="F11" s="11">
        <v>1329</v>
      </c>
      <c r="G11" s="11">
        <f>F11-E11+1</f>
        <v>713</v>
      </c>
      <c r="H11" s="31"/>
      <c r="I11" s="308"/>
      <c r="J11" s="301">
        <f>SUM(I11+G11)</f>
        <v>713</v>
      </c>
      <c r="K11" s="300">
        <v>311</v>
      </c>
      <c r="L11" s="299">
        <v>310</v>
      </c>
      <c r="M11" s="298">
        <f>K11/J11</f>
        <v>0.43618513323983171</v>
      </c>
    </row>
    <row r="12" spans="1:13" x14ac:dyDescent="0.25">
      <c r="A12" s="8" t="s">
        <v>22</v>
      </c>
      <c r="B12" s="8">
        <v>269</v>
      </c>
      <c r="C12" s="28"/>
      <c r="D12" s="8"/>
      <c r="E12" s="12">
        <v>1330</v>
      </c>
      <c r="F12" s="11">
        <v>2059</v>
      </c>
      <c r="G12" s="11">
        <f>F12-E12+1</f>
        <v>730</v>
      </c>
      <c r="H12" s="17"/>
      <c r="I12" s="308"/>
      <c r="J12" s="301">
        <f>SUM(I12+G12)</f>
        <v>730</v>
      </c>
      <c r="K12" s="300">
        <v>303</v>
      </c>
      <c r="L12" s="299">
        <v>299</v>
      </c>
      <c r="M12" s="298">
        <f>K12/J12</f>
        <v>0.41506849315068495</v>
      </c>
    </row>
    <row r="13" spans="1:13" x14ac:dyDescent="0.25">
      <c r="A13" s="8" t="s">
        <v>768</v>
      </c>
      <c r="B13" s="8"/>
      <c r="C13" s="28"/>
      <c r="D13" s="8"/>
      <c r="E13" s="11"/>
      <c r="F13" s="11"/>
      <c r="G13" s="11"/>
      <c r="H13" s="17"/>
      <c r="I13" s="308"/>
      <c r="J13" s="301"/>
      <c r="K13" s="300"/>
      <c r="L13" s="299"/>
      <c r="M13" s="298"/>
    </row>
    <row r="14" spans="1:13" ht="15.75" thickBot="1" x14ac:dyDescent="0.3">
      <c r="A14" s="29"/>
      <c r="B14" s="29"/>
      <c r="C14" s="96"/>
      <c r="D14" s="29"/>
      <c r="E14" s="33"/>
      <c r="F14" s="33"/>
      <c r="G14" s="33"/>
      <c r="H14" s="52"/>
      <c r="I14" s="297"/>
      <c r="J14" s="307"/>
      <c r="K14" s="295"/>
      <c r="L14" s="306"/>
      <c r="M14" s="305"/>
    </row>
    <row r="15" spans="1:13" ht="15.75" thickTop="1" x14ac:dyDescent="0.25">
      <c r="A15" s="8" t="s">
        <v>767</v>
      </c>
      <c r="B15" s="8">
        <v>270</v>
      </c>
      <c r="C15" s="28" t="s">
        <v>766</v>
      </c>
      <c r="D15" s="9" t="s">
        <v>765</v>
      </c>
      <c r="E15" s="11">
        <v>1</v>
      </c>
      <c r="F15" s="12">
        <v>608</v>
      </c>
      <c r="G15" s="11">
        <f>F15-E15+1</f>
        <v>608</v>
      </c>
      <c r="H15" s="31">
        <f>G15+G16+G17</f>
        <v>1893</v>
      </c>
      <c r="I15" s="105">
        <v>26</v>
      </c>
      <c r="J15" s="301">
        <f>SUM(I15+G15)</f>
        <v>634</v>
      </c>
      <c r="K15" s="304">
        <v>247</v>
      </c>
      <c r="L15" s="303">
        <v>243</v>
      </c>
      <c r="M15" s="302">
        <f>K15/J15</f>
        <v>0.38958990536277605</v>
      </c>
    </row>
    <row r="16" spans="1:13" x14ac:dyDescent="0.25">
      <c r="A16" s="8" t="s">
        <v>764</v>
      </c>
      <c r="B16" s="8">
        <v>271</v>
      </c>
      <c r="C16" s="28"/>
      <c r="D16" s="9"/>
      <c r="E16" s="11">
        <v>609</v>
      </c>
      <c r="F16" s="11">
        <v>1270</v>
      </c>
      <c r="G16" s="11">
        <f>F16-E16+1</f>
        <v>662</v>
      </c>
      <c r="H16" s="31"/>
      <c r="I16" s="290"/>
      <c r="J16" s="301">
        <f>SUM(I16+G16)</f>
        <v>662</v>
      </c>
      <c r="K16" s="300">
        <v>297</v>
      </c>
      <c r="L16" s="299">
        <v>293</v>
      </c>
      <c r="M16" s="298">
        <f>K16/J16</f>
        <v>0.44864048338368578</v>
      </c>
    </row>
    <row r="17" spans="1:13" x14ac:dyDescent="0.25">
      <c r="A17" s="8" t="s">
        <v>22</v>
      </c>
      <c r="B17" s="8">
        <v>272</v>
      </c>
      <c r="C17" s="28"/>
      <c r="D17" s="28"/>
      <c r="E17" s="12">
        <v>1271</v>
      </c>
      <c r="F17" s="12">
        <v>1893</v>
      </c>
      <c r="G17" s="12">
        <f>F17-E17+1</f>
        <v>623</v>
      </c>
      <c r="H17" s="31"/>
      <c r="I17" s="290"/>
      <c r="J17" s="301">
        <f>SUM(I17+G17)</f>
        <v>623</v>
      </c>
      <c r="K17" s="300">
        <v>335</v>
      </c>
      <c r="L17" s="299">
        <v>331</v>
      </c>
      <c r="M17" s="298">
        <f>K17/J17</f>
        <v>0.5377207062600321</v>
      </c>
    </row>
    <row r="18" spans="1:13" x14ac:dyDescent="0.25">
      <c r="A18" s="8" t="s">
        <v>763</v>
      </c>
      <c r="B18" s="325"/>
      <c r="C18" s="324"/>
      <c r="D18" s="324"/>
      <c r="E18" s="320"/>
      <c r="F18" s="320"/>
      <c r="G18" s="320"/>
      <c r="H18" s="323"/>
      <c r="I18" s="290"/>
      <c r="J18" s="301"/>
      <c r="K18" s="300"/>
      <c r="L18" s="299"/>
      <c r="M18" s="298"/>
    </row>
    <row r="19" spans="1:13" ht="15.75" thickBot="1" x14ac:dyDescent="0.3">
      <c r="A19" s="321"/>
      <c r="B19" s="321"/>
      <c r="C19" s="322"/>
      <c r="D19" s="321"/>
      <c r="E19" s="320"/>
      <c r="F19" s="320"/>
      <c r="G19" s="320"/>
      <c r="H19" s="319"/>
      <c r="I19" s="290"/>
      <c r="J19" s="301"/>
      <c r="K19" s="314"/>
      <c r="L19" s="313"/>
      <c r="M19" s="293"/>
    </row>
    <row r="20" spans="1:13" ht="15.75" thickTop="1" x14ac:dyDescent="0.25">
      <c r="A20" s="17" t="s">
        <v>762</v>
      </c>
      <c r="B20" s="8">
        <v>273</v>
      </c>
      <c r="C20" s="28" t="s">
        <v>757</v>
      </c>
      <c r="D20" s="2" t="s">
        <v>756</v>
      </c>
      <c r="E20" s="125">
        <v>354</v>
      </c>
      <c r="F20" s="125">
        <v>635</v>
      </c>
      <c r="G20" s="125">
        <f>F20-E20+1+(F21-E21+1)</f>
        <v>752</v>
      </c>
      <c r="H20" s="31">
        <f>SUM(G20+G23+G26+G31+G34)</f>
        <v>3969</v>
      </c>
      <c r="I20" s="128">
        <v>310</v>
      </c>
      <c r="J20" s="312">
        <f>SUM(I20+G20)</f>
        <v>1062</v>
      </c>
      <c r="K20" s="311">
        <v>467</v>
      </c>
      <c r="L20" s="310">
        <v>347</v>
      </c>
      <c r="M20" s="309">
        <f>K20/J20</f>
        <v>0.43973634651600751</v>
      </c>
    </row>
    <row r="21" spans="1:13" x14ac:dyDescent="0.25">
      <c r="A21" s="17" t="s">
        <v>761</v>
      </c>
      <c r="B21" s="115" t="s">
        <v>15</v>
      </c>
      <c r="C21" s="28"/>
      <c r="D21" s="8"/>
      <c r="E21" s="11">
        <v>789</v>
      </c>
      <c r="F21" s="11">
        <v>1258</v>
      </c>
      <c r="G21" s="11"/>
      <c r="H21" s="27" t="s">
        <v>34</v>
      </c>
      <c r="I21" s="308"/>
      <c r="J21" s="301"/>
      <c r="K21" s="300"/>
      <c r="L21" s="299"/>
      <c r="M21" s="298"/>
    </row>
    <row r="22" spans="1:13" x14ac:dyDescent="0.25">
      <c r="A22" s="17" t="s">
        <v>760</v>
      </c>
      <c r="B22" s="115"/>
      <c r="C22" s="28"/>
      <c r="D22" s="8"/>
      <c r="E22" s="11"/>
      <c r="F22" s="11"/>
      <c r="G22" s="11"/>
      <c r="H22" s="27"/>
      <c r="I22" s="308"/>
      <c r="J22" s="301"/>
      <c r="K22" s="300"/>
      <c r="L22" s="299"/>
      <c r="M22" s="298"/>
    </row>
    <row r="23" spans="1:13" x14ac:dyDescent="0.25">
      <c r="A23" s="17" t="s">
        <v>748</v>
      </c>
      <c r="B23" s="8">
        <v>274</v>
      </c>
      <c r="C23" s="28"/>
      <c r="D23" s="8"/>
      <c r="E23" s="11">
        <v>1259</v>
      </c>
      <c r="F23" s="11">
        <v>1296</v>
      </c>
      <c r="G23" s="11">
        <f>(F23-E23+1)+(F24-E24+1)</f>
        <v>816</v>
      </c>
      <c r="H23" s="31"/>
      <c r="I23" s="308"/>
      <c r="J23" s="301">
        <f>SUM(I23+G23)</f>
        <v>816</v>
      </c>
      <c r="K23" s="300">
        <v>272</v>
      </c>
      <c r="L23" s="299">
        <v>267</v>
      </c>
      <c r="M23" s="298">
        <f>K23/J23</f>
        <v>0.33333333333333331</v>
      </c>
    </row>
    <row r="24" spans="1:13" x14ac:dyDescent="0.25">
      <c r="A24" s="17" t="s">
        <v>759</v>
      </c>
      <c r="B24" s="115" t="s">
        <v>15</v>
      </c>
      <c r="C24" s="28"/>
      <c r="D24" s="8"/>
      <c r="E24" s="11">
        <v>1353</v>
      </c>
      <c r="F24" s="11">
        <v>2130</v>
      </c>
      <c r="G24" s="11"/>
      <c r="H24" s="31"/>
      <c r="I24" s="308"/>
      <c r="J24" s="301"/>
      <c r="K24" s="300"/>
      <c r="L24" s="299"/>
      <c r="M24" s="298"/>
    </row>
    <row r="25" spans="1:13" x14ac:dyDescent="0.25">
      <c r="A25" s="17"/>
      <c r="B25" s="115"/>
      <c r="C25" s="28"/>
      <c r="D25" s="8"/>
      <c r="E25" s="11"/>
      <c r="F25" s="11"/>
      <c r="G25" s="11"/>
      <c r="H25" s="31"/>
      <c r="I25" s="308"/>
      <c r="J25" s="301"/>
      <c r="K25" s="300"/>
      <c r="L25" s="299"/>
      <c r="M25" s="298"/>
    </row>
    <row r="26" spans="1:13" x14ac:dyDescent="0.25">
      <c r="A26" s="161"/>
      <c r="B26" s="8">
        <v>275</v>
      </c>
      <c r="C26" s="28"/>
      <c r="D26" s="8"/>
      <c r="E26" s="11">
        <v>3045</v>
      </c>
      <c r="F26" s="11">
        <v>3410</v>
      </c>
      <c r="G26" s="11">
        <f>SUM(F26-E26+1)+(F27-E27+1)+(F28-E28+1)+(F29-E29+1)</f>
        <v>832</v>
      </c>
      <c r="H26" s="31"/>
      <c r="I26" s="308"/>
      <c r="J26" s="301">
        <f>SUM(I26+G26)</f>
        <v>832</v>
      </c>
      <c r="K26" s="300">
        <v>387</v>
      </c>
      <c r="L26" s="299">
        <v>334</v>
      </c>
      <c r="M26" s="298">
        <f>K26/J26</f>
        <v>0.46514423076923078</v>
      </c>
    </row>
    <row r="27" spans="1:13" x14ac:dyDescent="0.25">
      <c r="A27" s="17"/>
      <c r="B27" s="115" t="s">
        <v>15</v>
      </c>
      <c r="C27" s="28"/>
      <c r="D27" s="8"/>
      <c r="E27" s="11">
        <v>3740</v>
      </c>
      <c r="F27" s="11">
        <v>3787</v>
      </c>
      <c r="G27" s="11"/>
      <c r="H27" s="31"/>
      <c r="I27" s="308"/>
      <c r="J27" s="301"/>
      <c r="K27" s="300"/>
      <c r="L27" s="299"/>
      <c r="M27" s="298"/>
    </row>
    <row r="28" spans="1:13" x14ac:dyDescent="0.25">
      <c r="A28" s="17"/>
      <c r="B28" s="115" t="s">
        <v>15</v>
      </c>
      <c r="C28" s="28"/>
      <c r="D28" s="8"/>
      <c r="E28" s="11">
        <v>3860</v>
      </c>
      <c r="F28" s="11">
        <v>3916</v>
      </c>
      <c r="G28" s="11"/>
      <c r="H28" s="31"/>
      <c r="I28" s="308"/>
      <c r="J28" s="301"/>
      <c r="K28" s="300"/>
      <c r="L28" s="299"/>
      <c r="M28" s="298"/>
    </row>
    <row r="29" spans="1:13" x14ac:dyDescent="0.25">
      <c r="A29" s="17"/>
      <c r="B29" s="115" t="s">
        <v>15</v>
      </c>
      <c r="C29" s="28"/>
      <c r="D29" s="8"/>
      <c r="E29" s="11">
        <v>3966</v>
      </c>
      <c r="F29" s="12">
        <v>4326</v>
      </c>
      <c r="G29" s="11"/>
      <c r="H29" s="31"/>
      <c r="I29" s="308"/>
      <c r="J29" s="301"/>
      <c r="K29" s="300"/>
      <c r="L29" s="299"/>
      <c r="M29" s="298"/>
    </row>
    <row r="30" spans="1:13" x14ac:dyDescent="0.25">
      <c r="A30" s="17"/>
      <c r="B30" s="8"/>
      <c r="C30" s="28"/>
      <c r="D30" s="8"/>
      <c r="E30" s="11"/>
      <c r="F30" s="12"/>
      <c r="G30" s="11"/>
      <c r="H30" s="31"/>
      <c r="I30" s="308"/>
      <c r="J30" s="301"/>
      <c r="K30" s="300"/>
      <c r="L30" s="299"/>
      <c r="M30" s="298"/>
    </row>
    <row r="31" spans="1:13" x14ac:dyDescent="0.25">
      <c r="A31" s="17"/>
      <c r="B31" s="8">
        <v>276</v>
      </c>
      <c r="C31" s="28"/>
      <c r="D31" s="8"/>
      <c r="E31" s="11">
        <v>4327</v>
      </c>
      <c r="F31" s="12">
        <v>4431</v>
      </c>
      <c r="G31" s="11">
        <f>SUM(F31-E31+1)+(F32-E32+1)</f>
        <v>865</v>
      </c>
      <c r="H31" s="31"/>
      <c r="I31" s="308"/>
      <c r="J31" s="301">
        <f>SUM(I31+G31)</f>
        <v>865</v>
      </c>
      <c r="K31" s="300">
        <v>370</v>
      </c>
      <c r="L31" s="299">
        <v>342</v>
      </c>
      <c r="M31" s="298">
        <f>K31/J31</f>
        <v>0.4277456647398844</v>
      </c>
    </row>
    <row r="32" spans="1:13" x14ac:dyDescent="0.25">
      <c r="A32" s="17"/>
      <c r="B32" s="115" t="s">
        <v>15</v>
      </c>
      <c r="C32" s="28"/>
      <c r="D32" s="8"/>
      <c r="E32" s="11">
        <v>4568</v>
      </c>
      <c r="F32" s="12">
        <v>5327</v>
      </c>
      <c r="G32" s="11"/>
      <c r="H32" s="31"/>
      <c r="I32" s="308"/>
      <c r="J32" s="301"/>
      <c r="K32" s="300"/>
      <c r="L32" s="299"/>
      <c r="M32" s="298"/>
    </row>
    <row r="33" spans="1:13" x14ac:dyDescent="0.25">
      <c r="A33" s="17"/>
      <c r="B33" s="115"/>
      <c r="C33" s="28"/>
      <c r="D33" s="8"/>
      <c r="E33" s="11"/>
      <c r="F33" s="11"/>
      <c r="G33" s="11"/>
      <c r="H33" s="31"/>
      <c r="I33" s="308"/>
      <c r="J33" s="301"/>
      <c r="K33" s="300"/>
      <c r="L33" s="299"/>
      <c r="M33" s="298"/>
    </row>
    <row r="34" spans="1:13" x14ac:dyDescent="0.25">
      <c r="A34" s="8"/>
      <c r="B34" s="8">
        <v>277</v>
      </c>
      <c r="C34" s="28"/>
      <c r="D34" s="8"/>
      <c r="E34" s="11">
        <v>5328</v>
      </c>
      <c r="F34" s="11">
        <v>5761</v>
      </c>
      <c r="G34" s="11">
        <f>SUM(F34-E34+1)+(F35-E35+1)</f>
        <v>704</v>
      </c>
      <c r="H34" s="31"/>
      <c r="I34" s="308"/>
      <c r="J34" s="301">
        <f>SUM(I34+G34)</f>
        <v>704</v>
      </c>
      <c r="K34" s="300">
        <v>299</v>
      </c>
      <c r="L34" s="299">
        <v>263</v>
      </c>
      <c r="M34" s="298">
        <f>K34/J34</f>
        <v>0.42471590909090912</v>
      </c>
    </row>
    <row r="35" spans="1:13" x14ac:dyDescent="0.25">
      <c r="A35" s="161"/>
      <c r="B35" s="115" t="s">
        <v>15</v>
      </c>
      <c r="C35" s="216"/>
      <c r="D35" s="247"/>
      <c r="E35" s="11">
        <v>5869</v>
      </c>
      <c r="F35" s="11">
        <v>6138</v>
      </c>
      <c r="G35" s="11"/>
      <c r="H35" s="189"/>
      <c r="I35" s="308"/>
      <c r="J35" s="301"/>
      <c r="K35" s="300"/>
      <c r="L35" s="299"/>
      <c r="M35" s="298"/>
    </row>
    <row r="36" spans="1:13" x14ac:dyDescent="0.25">
      <c r="A36" s="161"/>
      <c r="B36" s="161"/>
      <c r="C36" s="189"/>
      <c r="D36" s="161"/>
      <c r="E36" s="11"/>
      <c r="F36" s="11"/>
      <c r="G36" s="11"/>
      <c r="H36" s="189"/>
      <c r="I36" s="308"/>
      <c r="J36" s="301"/>
      <c r="K36" s="300"/>
      <c r="L36" s="299"/>
      <c r="M36" s="298"/>
    </row>
    <row r="37" spans="1:13" ht="15.75" thickBot="1" x14ac:dyDescent="0.3">
      <c r="A37" s="18"/>
      <c r="B37" s="18"/>
      <c r="C37" s="184"/>
      <c r="D37" s="18"/>
      <c r="E37" s="160"/>
      <c r="F37" s="160"/>
      <c r="G37" s="160"/>
      <c r="H37" s="189"/>
      <c r="I37" s="297"/>
      <c r="J37" s="307"/>
      <c r="K37" s="295"/>
      <c r="L37" s="306"/>
      <c r="M37" s="305"/>
    </row>
    <row r="38" spans="1:13" ht="15.75" thickTop="1" x14ac:dyDescent="0.25">
      <c r="A38" s="17" t="s">
        <v>758</v>
      </c>
      <c r="B38" s="8">
        <v>278</v>
      </c>
      <c r="C38" s="106" t="s">
        <v>757</v>
      </c>
      <c r="D38" s="2" t="s">
        <v>756</v>
      </c>
      <c r="E38" s="125">
        <v>1</v>
      </c>
      <c r="F38" s="125">
        <v>353</v>
      </c>
      <c r="G38" s="125">
        <f>(F38-E38+1)+(F39-E39+1)+(F40-E40+1)+(F41-E41+1)</f>
        <v>649</v>
      </c>
      <c r="H38" s="318">
        <f>SUM(G38+G43+G44+G49)</f>
        <v>2480</v>
      </c>
      <c r="I38" s="105">
        <v>38</v>
      </c>
      <c r="J38" s="301">
        <f>SUM(I38+G38)</f>
        <v>687</v>
      </c>
      <c r="K38" s="304">
        <v>301</v>
      </c>
      <c r="L38" s="303">
        <v>294</v>
      </c>
      <c r="M38" s="302">
        <f>K38/J38</f>
        <v>0.438136826783115</v>
      </c>
    </row>
    <row r="39" spans="1:13" x14ac:dyDescent="0.25">
      <c r="A39" s="17" t="s">
        <v>751</v>
      </c>
      <c r="B39" s="115" t="s">
        <v>15</v>
      </c>
      <c r="C39" s="31"/>
      <c r="D39" s="17"/>
      <c r="E39" s="11">
        <v>636</v>
      </c>
      <c r="F39" s="11">
        <v>788</v>
      </c>
      <c r="G39" s="11"/>
      <c r="H39" s="134" t="s">
        <v>34</v>
      </c>
      <c r="I39" s="290"/>
      <c r="J39" s="301"/>
      <c r="K39" s="300"/>
      <c r="L39" s="299"/>
      <c r="M39" s="298"/>
    </row>
    <row r="40" spans="1:13" x14ac:dyDescent="0.25">
      <c r="A40" s="17" t="s">
        <v>750</v>
      </c>
      <c r="B40" s="115" t="s">
        <v>15</v>
      </c>
      <c r="C40" s="31"/>
      <c r="D40" s="17"/>
      <c r="E40" s="11">
        <v>1297</v>
      </c>
      <c r="F40" s="11">
        <v>1352</v>
      </c>
      <c r="G40" s="11"/>
      <c r="H40" s="17"/>
      <c r="I40" s="290"/>
      <c r="J40" s="301"/>
      <c r="K40" s="300"/>
      <c r="L40" s="299"/>
      <c r="M40" s="298"/>
    </row>
    <row r="41" spans="1:13" x14ac:dyDescent="0.25">
      <c r="A41" s="17" t="s">
        <v>749</v>
      </c>
      <c r="B41" s="115" t="s">
        <v>15</v>
      </c>
      <c r="C41" s="31"/>
      <c r="D41" s="17"/>
      <c r="E41" s="11">
        <v>2131</v>
      </c>
      <c r="F41" s="11">
        <v>2217</v>
      </c>
      <c r="G41" s="11"/>
      <c r="H41" s="17"/>
      <c r="I41" s="290"/>
      <c r="J41" s="301"/>
      <c r="K41" s="300"/>
      <c r="L41" s="299"/>
      <c r="M41" s="298"/>
    </row>
    <row r="42" spans="1:13" x14ac:dyDescent="0.25">
      <c r="A42" s="17" t="s">
        <v>748</v>
      </c>
      <c r="B42" s="115"/>
      <c r="C42" s="31"/>
      <c r="D42" s="17"/>
      <c r="E42" s="11"/>
      <c r="F42" s="11"/>
      <c r="G42" s="11"/>
      <c r="H42" s="17"/>
      <c r="I42" s="290"/>
      <c r="J42" s="301"/>
      <c r="K42" s="300"/>
      <c r="L42" s="299"/>
      <c r="M42" s="298"/>
    </row>
    <row r="43" spans="1:13" x14ac:dyDescent="0.25">
      <c r="A43" s="17" t="s">
        <v>755</v>
      </c>
      <c r="B43" s="8">
        <v>279</v>
      </c>
      <c r="C43" s="31"/>
      <c r="D43" s="17"/>
      <c r="E43" s="11">
        <v>2218</v>
      </c>
      <c r="F43" s="11">
        <v>2879</v>
      </c>
      <c r="G43" s="11">
        <f>F43-E43+1</f>
        <v>662</v>
      </c>
      <c r="H43" s="17"/>
      <c r="I43" s="290"/>
      <c r="J43" s="301">
        <f>SUM(I43+G43)</f>
        <v>662</v>
      </c>
      <c r="K43" s="300">
        <v>316</v>
      </c>
      <c r="L43" s="299">
        <v>314</v>
      </c>
      <c r="M43" s="298">
        <f>K43/J43</f>
        <v>0.4773413897280967</v>
      </c>
    </row>
    <row r="44" spans="1:13" x14ac:dyDescent="0.25">
      <c r="A44" s="189"/>
      <c r="B44" s="8">
        <v>280</v>
      </c>
      <c r="C44" s="28"/>
      <c r="D44" s="8"/>
      <c r="E44" s="11">
        <v>2880</v>
      </c>
      <c r="F44" s="11">
        <v>3044</v>
      </c>
      <c r="G44" s="11">
        <f>(F44-E44+1)+(F45-E45+1)+(F46-E46+1)+(F47-E47+1)</f>
        <v>615</v>
      </c>
      <c r="H44" s="161"/>
      <c r="I44" s="290"/>
      <c r="J44" s="301">
        <f>SUM(I44+G44)</f>
        <v>615</v>
      </c>
      <c r="K44" s="300">
        <v>253</v>
      </c>
      <c r="L44" s="299">
        <v>247</v>
      </c>
      <c r="M44" s="298">
        <f>K44/J44</f>
        <v>0.41138211382113821</v>
      </c>
    </row>
    <row r="45" spans="1:13" x14ac:dyDescent="0.25">
      <c r="A45" s="8"/>
      <c r="B45" s="317" t="s">
        <v>15</v>
      </c>
      <c r="C45" s="28"/>
      <c r="D45" s="8"/>
      <c r="E45" s="11">
        <v>3411</v>
      </c>
      <c r="F45" s="11">
        <v>3739</v>
      </c>
      <c r="G45" s="11"/>
      <c r="H45" s="17"/>
      <c r="I45" s="290"/>
      <c r="J45" s="301"/>
      <c r="K45" s="300"/>
      <c r="L45" s="299"/>
      <c r="M45" s="298"/>
    </row>
    <row r="46" spans="1:13" x14ac:dyDescent="0.25">
      <c r="A46" s="8"/>
      <c r="B46" s="317" t="s">
        <v>15</v>
      </c>
      <c r="C46" s="28"/>
      <c r="D46" s="8"/>
      <c r="E46" s="11">
        <v>3788</v>
      </c>
      <c r="F46" s="11">
        <v>3859</v>
      </c>
      <c r="G46" s="11"/>
      <c r="H46" s="17"/>
      <c r="I46" s="290"/>
      <c r="J46" s="301"/>
      <c r="K46" s="300"/>
      <c r="L46" s="299"/>
      <c r="M46" s="298"/>
    </row>
    <row r="47" spans="1:13" x14ac:dyDescent="0.25">
      <c r="A47" s="8"/>
      <c r="B47" s="317" t="s">
        <v>15</v>
      </c>
      <c r="C47" s="28"/>
      <c r="D47" s="8"/>
      <c r="E47" s="11">
        <v>3917</v>
      </c>
      <c r="F47" s="11">
        <v>3965</v>
      </c>
      <c r="G47" s="11"/>
      <c r="H47" s="17"/>
      <c r="I47" s="290"/>
      <c r="J47" s="301"/>
      <c r="K47" s="300"/>
      <c r="L47" s="299"/>
      <c r="M47" s="298"/>
    </row>
    <row r="48" spans="1:13" x14ac:dyDescent="0.25">
      <c r="A48" s="8"/>
      <c r="B48" s="317"/>
      <c r="C48" s="28"/>
      <c r="D48" s="8"/>
      <c r="E48" s="11"/>
      <c r="F48" s="11"/>
      <c r="G48" s="11"/>
      <c r="H48" s="17"/>
      <c r="I48" s="290"/>
      <c r="J48" s="301"/>
      <c r="K48" s="300"/>
      <c r="L48" s="299"/>
      <c r="M48" s="298"/>
    </row>
    <row r="49" spans="1:13" x14ac:dyDescent="0.25">
      <c r="A49" s="8"/>
      <c r="B49" s="8">
        <v>281</v>
      </c>
      <c r="C49" s="28"/>
      <c r="D49" s="8"/>
      <c r="E49" s="11">
        <v>4432</v>
      </c>
      <c r="F49" s="11">
        <v>4567</v>
      </c>
      <c r="G49" s="11">
        <f>(F49-E49+1)+(F50-E50+1)+(F51-E51+1)</f>
        <v>554</v>
      </c>
      <c r="H49" s="17"/>
      <c r="I49" s="290"/>
      <c r="J49" s="301">
        <f>SUM(I49+G49)</f>
        <v>554</v>
      </c>
      <c r="K49" s="300">
        <v>234</v>
      </c>
      <c r="L49" s="299">
        <v>232</v>
      </c>
      <c r="M49" s="298">
        <f>K49/J49</f>
        <v>0.42238267148014441</v>
      </c>
    </row>
    <row r="50" spans="1:13" x14ac:dyDescent="0.25">
      <c r="A50" s="8"/>
      <c r="B50" s="317" t="s">
        <v>15</v>
      </c>
      <c r="C50" s="28"/>
      <c r="D50" s="8"/>
      <c r="E50" s="11">
        <v>5762</v>
      </c>
      <c r="F50" s="11">
        <v>5868</v>
      </c>
      <c r="G50" s="11"/>
      <c r="H50" s="17"/>
      <c r="I50" s="290"/>
      <c r="J50" s="301"/>
      <c r="K50" s="300"/>
      <c r="L50" s="299"/>
      <c r="M50" s="298"/>
    </row>
    <row r="51" spans="1:13" ht="15.75" thickBot="1" x14ac:dyDescent="0.3">
      <c r="A51" s="184"/>
      <c r="B51" s="316" t="s">
        <v>15</v>
      </c>
      <c r="C51" s="184"/>
      <c r="D51" s="18"/>
      <c r="E51" s="194">
        <v>6139</v>
      </c>
      <c r="F51" s="194">
        <v>6449</v>
      </c>
      <c r="G51" s="194"/>
      <c r="H51" s="315"/>
      <c r="I51" s="290"/>
      <c r="J51" s="301"/>
      <c r="K51" s="314"/>
      <c r="L51" s="313"/>
      <c r="M51" s="293"/>
    </row>
    <row r="52" spans="1:13" ht="15.75" thickTop="1" x14ac:dyDescent="0.25">
      <c r="A52" s="2" t="s">
        <v>754</v>
      </c>
      <c r="B52" s="8">
        <v>282</v>
      </c>
      <c r="C52" s="9" t="s">
        <v>753</v>
      </c>
      <c r="D52" s="2" t="s">
        <v>752</v>
      </c>
      <c r="E52" s="11">
        <v>1</v>
      </c>
      <c r="F52" s="11">
        <v>688</v>
      </c>
      <c r="G52" s="11">
        <f>F52-E52+1</f>
        <v>688</v>
      </c>
      <c r="H52" s="31">
        <f>G52+G53+G54+G55+(F56-E56+1)</f>
        <v>3034</v>
      </c>
      <c r="I52" s="128">
        <v>150</v>
      </c>
      <c r="J52" s="312">
        <f>SUM(I52+G52)</f>
        <v>838</v>
      </c>
      <c r="K52" s="311">
        <v>359</v>
      </c>
      <c r="L52" s="310">
        <v>299</v>
      </c>
      <c r="M52" s="309">
        <f>K52/J52</f>
        <v>0.42840095465393796</v>
      </c>
    </row>
    <row r="53" spans="1:13" x14ac:dyDescent="0.25">
      <c r="A53" s="8" t="s">
        <v>751</v>
      </c>
      <c r="B53" s="8">
        <v>283</v>
      </c>
      <c r="C53" s="9"/>
      <c r="D53" s="8"/>
      <c r="E53" s="11">
        <v>689</v>
      </c>
      <c r="F53" s="11">
        <v>1360</v>
      </c>
      <c r="G53" s="11">
        <f>F53-E53+1</f>
        <v>672</v>
      </c>
      <c r="H53" s="31"/>
      <c r="I53" s="308"/>
      <c r="J53" s="301">
        <f>SUM(I53+G53)</f>
        <v>672</v>
      </c>
      <c r="K53" s="300">
        <v>305</v>
      </c>
      <c r="L53" s="299">
        <v>304</v>
      </c>
      <c r="M53" s="298">
        <f>K53/J53</f>
        <v>0.45386904761904762</v>
      </c>
    </row>
    <row r="54" spans="1:13" x14ac:dyDescent="0.25">
      <c r="A54" s="8" t="s">
        <v>750</v>
      </c>
      <c r="B54" s="8">
        <v>284</v>
      </c>
      <c r="C54" s="9"/>
      <c r="D54" s="8"/>
      <c r="E54" s="11">
        <v>1361</v>
      </c>
      <c r="F54" s="11">
        <v>2069</v>
      </c>
      <c r="G54" s="11">
        <f>F54-E54+1</f>
        <v>709</v>
      </c>
      <c r="H54" s="31"/>
      <c r="I54" s="308"/>
      <c r="J54" s="301">
        <f>SUM(I54+G54)</f>
        <v>709</v>
      </c>
      <c r="K54" s="300">
        <v>282</v>
      </c>
      <c r="L54" s="299">
        <v>270</v>
      </c>
      <c r="M54" s="298">
        <f>K54/J54</f>
        <v>0.39774330042313116</v>
      </c>
    </row>
    <row r="55" spans="1:13" x14ac:dyDescent="0.25">
      <c r="A55" s="8" t="s">
        <v>749</v>
      </c>
      <c r="B55" s="8">
        <v>285</v>
      </c>
      <c r="C55" s="9"/>
      <c r="D55" s="8"/>
      <c r="E55" s="11">
        <v>2070</v>
      </c>
      <c r="F55" s="11">
        <v>2771</v>
      </c>
      <c r="G55" s="11">
        <f>F55-E55+1</f>
        <v>702</v>
      </c>
      <c r="H55" s="31"/>
      <c r="I55" s="308"/>
      <c r="J55" s="301">
        <f>SUM(I55+G55)</f>
        <v>702</v>
      </c>
      <c r="K55" s="300">
        <v>277</v>
      </c>
      <c r="L55" s="299">
        <v>260</v>
      </c>
      <c r="M55" s="298">
        <f>K55/J55</f>
        <v>0.39458689458689461</v>
      </c>
    </row>
    <row r="56" spans="1:13" x14ac:dyDescent="0.25">
      <c r="A56" s="8"/>
      <c r="B56" s="8">
        <v>286</v>
      </c>
      <c r="C56" s="9"/>
      <c r="D56" s="8"/>
      <c r="E56" s="11">
        <v>2772</v>
      </c>
      <c r="F56" s="11">
        <v>3034</v>
      </c>
      <c r="G56" s="11">
        <f>F56-E56+1+(F57-E57+1)</f>
        <v>623</v>
      </c>
      <c r="H56" s="31"/>
      <c r="I56" s="308"/>
      <c r="J56" s="301">
        <f>SUM(I56+G56)</f>
        <v>623</v>
      </c>
      <c r="K56" s="300">
        <v>230</v>
      </c>
      <c r="L56" s="299">
        <v>211</v>
      </c>
      <c r="M56" s="298">
        <f>K56/J56</f>
        <v>0.36918138041733545</v>
      </c>
    </row>
    <row r="57" spans="1:13" x14ac:dyDescent="0.25">
      <c r="A57" s="8" t="s">
        <v>748</v>
      </c>
      <c r="B57" s="115" t="s">
        <v>15</v>
      </c>
      <c r="C57" s="9" t="s">
        <v>746</v>
      </c>
      <c r="D57" s="8" t="s">
        <v>745</v>
      </c>
      <c r="E57" s="11">
        <v>1</v>
      </c>
      <c r="F57" s="11">
        <v>360</v>
      </c>
      <c r="G57" s="11"/>
      <c r="H57" s="31">
        <f>F57-E57+1+F59-E59+1+F60-E60+1+F61-E61+1</f>
        <v>2360</v>
      </c>
      <c r="I57" s="308"/>
      <c r="J57" s="301"/>
      <c r="K57" s="300"/>
      <c r="L57" s="299"/>
      <c r="M57" s="298"/>
    </row>
    <row r="58" spans="1:13" x14ac:dyDescent="0.25">
      <c r="A58" s="8" t="s">
        <v>747</v>
      </c>
      <c r="B58" s="115"/>
      <c r="C58" s="9"/>
      <c r="D58" s="8"/>
      <c r="E58" s="11"/>
      <c r="F58" s="11"/>
      <c r="G58" s="11"/>
      <c r="H58" s="31"/>
      <c r="I58" s="308"/>
      <c r="J58" s="301"/>
      <c r="K58" s="300"/>
      <c r="L58" s="299"/>
      <c r="M58" s="298"/>
    </row>
    <row r="59" spans="1:13" x14ac:dyDescent="0.25">
      <c r="A59" s="8"/>
      <c r="B59" s="8">
        <v>287</v>
      </c>
      <c r="C59" s="9" t="s">
        <v>746</v>
      </c>
      <c r="D59" s="8" t="s">
        <v>745</v>
      </c>
      <c r="E59" s="11">
        <v>361</v>
      </c>
      <c r="F59" s="11">
        <v>1026</v>
      </c>
      <c r="G59" s="11">
        <f>F59-E59+1</f>
        <v>666</v>
      </c>
      <c r="H59" s="31"/>
      <c r="I59" s="113">
        <v>40</v>
      </c>
      <c r="J59" s="301">
        <f>SUM(I59+G59)</f>
        <v>706</v>
      </c>
      <c r="K59" s="300">
        <v>280</v>
      </c>
      <c r="L59" s="299">
        <v>280</v>
      </c>
      <c r="M59" s="298">
        <f>K59/J59</f>
        <v>0.39660056657223797</v>
      </c>
    </row>
    <row r="60" spans="1:13" x14ac:dyDescent="0.25">
      <c r="A60" s="8"/>
      <c r="B60" s="8">
        <v>288</v>
      </c>
      <c r="C60" s="9"/>
      <c r="D60" s="8"/>
      <c r="E60" s="11">
        <v>1027</v>
      </c>
      <c r="F60" s="11">
        <v>1692</v>
      </c>
      <c r="G60" s="11">
        <f>F60-E60+1</f>
        <v>666</v>
      </c>
      <c r="H60" s="31"/>
      <c r="I60" s="308"/>
      <c r="J60" s="301">
        <f>SUM(I60+G60)</f>
        <v>666</v>
      </c>
      <c r="K60" s="300">
        <v>297</v>
      </c>
      <c r="L60" s="299">
        <v>288</v>
      </c>
      <c r="M60" s="298">
        <f>K60/J60</f>
        <v>0.44594594594594594</v>
      </c>
    </row>
    <row r="61" spans="1:13" x14ac:dyDescent="0.25">
      <c r="A61" s="8"/>
      <c r="B61" s="8">
        <v>289</v>
      </c>
      <c r="C61" s="9"/>
      <c r="D61" s="8"/>
      <c r="E61" s="11">
        <v>1693</v>
      </c>
      <c r="F61" s="11">
        <v>2360</v>
      </c>
      <c r="G61" s="11">
        <f>F61-E61+1</f>
        <v>668</v>
      </c>
      <c r="H61" s="17"/>
      <c r="I61" s="308"/>
      <c r="J61" s="301">
        <f>SUM(I61+G61)</f>
        <v>668</v>
      </c>
      <c r="K61" s="300">
        <v>234</v>
      </c>
      <c r="L61" s="299">
        <v>233</v>
      </c>
      <c r="M61" s="298">
        <f>K61/J61</f>
        <v>0.35029940119760478</v>
      </c>
    </row>
    <row r="62" spans="1:13" x14ac:dyDescent="0.25">
      <c r="A62" s="8"/>
      <c r="B62" s="8"/>
      <c r="C62" s="9"/>
      <c r="D62" s="8"/>
      <c r="E62" s="11"/>
      <c r="F62" s="12"/>
      <c r="G62" s="11"/>
      <c r="H62" s="31"/>
      <c r="I62" s="308"/>
      <c r="J62" s="301"/>
      <c r="K62" s="300"/>
      <c r="L62" s="299"/>
      <c r="M62" s="298"/>
    </row>
    <row r="63" spans="1:13" ht="15.75" thickBot="1" x14ac:dyDescent="0.3">
      <c r="A63" s="29"/>
      <c r="B63" s="8"/>
      <c r="C63" s="24"/>
      <c r="D63" s="29"/>
      <c r="E63" s="33"/>
      <c r="F63" s="34"/>
      <c r="G63" s="33"/>
      <c r="H63" s="22"/>
      <c r="I63" s="297"/>
      <c r="J63" s="307"/>
      <c r="K63" s="295"/>
      <c r="L63" s="306"/>
      <c r="M63" s="305"/>
    </row>
    <row r="64" spans="1:13" ht="15.75" thickTop="1" x14ac:dyDescent="0.25">
      <c r="A64" s="8" t="s">
        <v>744</v>
      </c>
      <c r="B64" s="2">
        <v>290</v>
      </c>
      <c r="C64" s="106" t="s">
        <v>728</v>
      </c>
      <c r="D64" s="28" t="s">
        <v>727</v>
      </c>
      <c r="E64" s="5">
        <v>398</v>
      </c>
      <c r="F64" s="5">
        <v>1032</v>
      </c>
      <c r="G64" s="5">
        <f>F64-E64+1</f>
        <v>635</v>
      </c>
      <c r="H64" s="31">
        <f>F64-E64+1+F65-E65+1+F66-E66+1+F67-E67+1</f>
        <v>2743</v>
      </c>
      <c r="I64" s="105">
        <v>72</v>
      </c>
      <c r="J64" s="301">
        <f>SUM(I64+G64)</f>
        <v>707</v>
      </c>
      <c r="K64" s="304">
        <v>329</v>
      </c>
      <c r="L64" s="303">
        <v>311</v>
      </c>
      <c r="M64" s="302">
        <f>K64/J64</f>
        <v>0.46534653465346537</v>
      </c>
    </row>
    <row r="65" spans="1:13" x14ac:dyDescent="0.25">
      <c r="A65" s="8" t="s">
        <v>743</v>
      </c>
      <c r="B65" s="8">
        <v>291</v>
      </c>
      <c r="C65" s="28"/>
      <c r="D65" s="28"/>
      <c r="E65" s="11">
        <v>1033</v>
      </c>
      <c r="F65" s="11">
        <v>1698</v>
      </c>
      <c r="G65" s="11">
        <f>F65-E65+1</f>
        <v>666</v>
      </c>
      <c r="H65" s="27" t="s">
        <v>34</v>
      </c>
      <c r="I65" s="290"/>
      <c r="J65" s="301">
        <f>SUM(I65+G65)</f>
        <v>666</v>
      </c>
      <c r="K65" s="300">
        <v>357</v>
      </c>
      <c r="L65" s="299">
        <v>353</v>
      </c>
      <c r="M65" s="298">
        <f>K65/J65</f>
        <v>0.536036036036036</v>
      </c>
    </row>
    <row r="66" spans="1:13" x14ac:dyDescent="0.25">
      <c r="A66" s="8" t="s">
        <v>742</v>
      </c>
      <c r="B66" s="8">
        <v>292</v>
      </c>
      <c r="C66" s="28"/>
      <c r="D66" s="9"/>
      <c r="E66" s="11">
        <v>1699</v>
      </c>
      <c r="F66" s="11">
        <v>2416</v>
      </c>
      <c r="G66" s="11">
        <f>F66-E66+1</f>
        <v>718</v>
      </c>
      <c r="H66" s="31"/>
      <c r="I66" s="290"/>
      <c r="J66" s="301">
        <f>SUM(I66+G66)</f>
        <v>718</v>
      </c>
      <c r="K66" s="300">
        <v>340</v>
      </c>
      <c r="L66" s="299">
        <v>334</v>
      </c>
      <c r="M66" s="298">
        <f>K66/J66</f>
        <v>0.47353760445682452</v>
      </c>
    </row>
    <row r="67" spans="1:13" x14ac:dyDescent="0.25">
      <c r="A67" s="8" t="s">
        <v>22</v>
      </c>
      <c r="B67" s="8">
        <v>293</v>
      </c>
      <c r="C67" s="28"/>
      <c r="D67" s="9"/>
      <c r="E67" s="11">
        <v>2417</v>
      </c>
      <c r="F67" s="11">
        <v>3140</v>
      </c>
      <c r="G67" s="11">
        <f>F67-E67+1</f>
        <v>724</v>
      </c>
      <c r="H67" s="31"/>
      <c r="I67" s="290"/>
      <c r="J67" s="301">
        <f>SUM(I67+G67)</f>
        <v>724</v>
      </c>
      <c r="K67" s="300">
        <v>281</v>
      </c>
      <c r="L67" s="299">
        <v>282</v>
      </c>
      <c r="M67" s="298">
        <f>K67/J67</f>
        <v>0.38812154696132595</v>
      </c>
    </row>
    <row r="68" spans="1:13" ht="15.75" thickBot="1" x14ac:dyDescent="0.3">
      <c r="A68" s="29" t="s">
        <v>741</v>
      </c>
      <c r="B68" s="29"/>
      <c r="C68" s="96"/>
      <c r="D68" s="24"/>
      <c r="E68" s="33"/>
      <c r="F68" s="34"/>
      <c r="G68" s="11"/>
      <c r="H68" s="31"/>
      <c r="I68" s="290"/>
      <c r="J68" s="301"/>
      <c r="K68" s="314"/>
      <c r="L68" s="313"/>
      <c r="M68" s="293"/>
    </row>
    <row r="69" spans="1:13" ht="15.75" thickTop="1" x14ac:dyDescent="0.25">
      <c r="A69" s="2" t="s">
        <v>740</v>
      </c>
      <c r="B69" s="8">
        <v>294</v>
      </c>
      <c r="C69" s="106" t="s">
        <v>739</v>
      </c>
      <c r="D69" s="3" t="s">
        <v>738</v>
      </c>
      <c r="E69" s="5">
        <v>1</v>
      </c>
      <c r="F69" s="5">
        <v>658</v>
      </c>
      <c r="G69" s="5">
        <f>F69-E69+1</f>
        <v>658</v>
      </c>
      <c r="H69" s="7">
        <f>F69-E69+1+F70-E70+1+F71-E71+1</f>
        <v>2067</v>
      </c>
      <c r="I69" s="128">
        <v>31</v>
      </c>
      <c r="J69" s="312">
        <f>SUM(I69+G69)</f>
        <v>689</v>
      </c>
      <c r="K69" s="311">
        <v>369</v>
      </c>
      <c r="L69" s="310"/>
      <c r="M69" s="309">
        <f>K69/J69</f>
        <v>0.53555878084179975</v>
      </c>
    </row>
    <row r="70" spans="1:13" x14ac:dyDescent="0.25">
      <c r="A70" s="8" t="s">
        <v>737</v>
      </c>
      <c r="B70" s="8">
        <v>295</v>
      </c>
      <c r="C70" s="28"/>
      <c r="D70" s="9"/>
      <c r="E70" s="11">
        <v>659</v>
      </c>
      <c r="F70" s="11">
        <v>1430</v>
      </c>
      <c r="G70" s="11">
        <f>F70-E70+1</f>
        <v>772</v>
      </c>
      <c r="H70" s="17"/>
      <c r="I70" s="308"/>
      <c r="J70" s="301">
        <f>SUM(I70+G70)</f>
        <v>772</v>
      </c>
      <c r="K70" s="300">
        <v>422</v>
      </c>
      <c r="L70" s="299"/>
      <c r="M70" s="298">
        <f>K70/J70</f>
        <v>0.54663212435233166</v>
      </c>
    </row>
    <row r="71" spans="1:13" x14ac:dyDescent="0.25">
      <c r="A71" s="8" t="s">
        <v>736</v>
      </c>
      <c r="B71" s="8">
        <v>296</v>
      </c>
      <c r="C71" s="28"/>
      <c r="D71" s="9"/>
      <c r="E71" s="11">
        <v>1431</v>
      </c>
      <c r="F71" s="11">
        <v>2067</v>
      </c>
      <c r="G71" s="11">
        <f>F71-E71+1+(F72-E72+1)</f>
        <v>791</v>
      </c>
      <c r="H71" s="17"/>
      <c r="I71" s="308"/>
      <c r="J71" s="301">
        <f>SUM(I71+G71)</f>
        <v>791</v>
      </c>
      <c r="K71" s="300">
        <v>381</v>
      </c>
      <c r="L71" s="299">
        <v>377</v>
      </c>
      <c r="M71" s="298">
        <f>K71/J71</f>
        <v>0.48166877370417194</v>
      </c>
    </row>
    <row r="72" spans="1:13" x14ac:dyDescent="0.25">
      <c r="A72" s="8" t="s">
        <v>22</v>
      </c>
      <c r="B72" s="115" t="s">
        <v>15</v>
      </c>
      <c r="C72" s="28" t="s">
        <v>734</v>
      </c>
      <c r="D72" s="9" t="s">
        <v>733</v>
      </c>
      <c r="E72" s="11">
        <v>1</v>
      </c>
      <c r="F72" s="11">
        <v>154</v>
      </c>
      <c r="G72" s="11"/>
      <c r="H72" s="31">
        <f>F72-E72+1+F74-E74+1+F75-E75+1</f>
        <v>1678</v>
      </c>
      <c r="I72" s="308"/>
      <c r="J72" s="301"/>
      <c r="K72" s="300"/>
      <c r="L72" s="299"/>
      <c r="M72" s="298"/>
    </row>
    <row r="73" spans="1:13" x14ac:dyDescent="0.25">
      <c r="A73" s="8" t="s">
        <v>735</v>
      </c>
      <c r="B73" s="115"/>
      <c r="C73" s="28"/>
      <c r="D73" s="9"/>
      <c r="E73" s="11"/>
      <c r="F73" s="11"/>
      <c r="G73" s="11"/>
      <c r="H73" s="31"/>
      <c r="I73" s="308"/>
      <c r="J73" s="301"/>
      <c r="K73" s="300"/>
      <c r="L73" s="299"/>
      <c r="M73" s="298"/>
    </row>
    <row r="74" spans="1:13" x14ac:dyDescent="0.25">
      <c r="A74" s="8"/>
      <c r="B74" s="8">
        <v>297</v>
      </c>
      <c r="C74" s="28" t="s">
        <v>734</v>
      </c>
      <c r="D74" s="9" t="s">
        <v>733</v>
      </c>
      <c r="E74" s="11">
        <v>155</v>
      </c>
      <c r="F74" s="11">
        <v>908</v>
      </c>
      <c r="G74" s="11">
        <f>F74-E74+1</f>
        <v>754</v>
      </c>
      <c r="H74" s="31"/>
      <c r="I74" s="113">
        <v>37</v>
      </c>
      <c r="J74" s="301">
        <f>SUM(I74+G74)</f>
        <v>791</v>
      </c>
      <c r="K74" s="300">
        <v>352</v>
      </c>
      <c r="L74" s="299">
        <v>348</v>
      </c>
      <c r="M74" s="298">
        <f>K74/J74</f>
        <v>0.44500632111251581</v>
      </c>
    </row>
    <row r="75" spans="1:13" x14ac:dyDescent="0.25">
      <c r="A75" s="8"/>
      <c r="B75" s="8">
        <v>298</v>
      </c>
      <c r="C75" s="28"/>
      <c r="D75" s="9"/>
      <c r="E75" s="11">
        <v>909</v>
      </c>
      <c r="F75" s="11">
        <v>1678</v>
      </c>
      <c r="G75" s="11">
        <f>F75-E75+1</f>
        <v>770</v>
      </c>
      <c r="H75" s="31"/>
      <c r="I75" s="308"/>
      <c r="J75" s="301">
        <f>SUM(I75+G75)</f>
        <v>770</v>
      </c>
      <c r="K75" s="300">
        <v>349</v>
      </c>
      <c r="L75" s="299">
        <v>344</v>
      </c>
      <c r="M75" s="298">
        <f>K75/J75</f>
        <v>0.45324675324675323</v>
      </c>
    </row>
    <row r="76" spans="1:13" ht="15.75" thickBot="1" x14ac:dyDescent="0.3">
      <c r="A76" s="29"/>
      <c r="B76" s="29"/>
      <c r="C76" s="96"/>
      <c r="D76" s="24"/>
      <c r="E76" s="33"/>
      <c r="F76" s="34"/>
      <c r="G76" s="11"/>
      <c r="H76" s="189"/>
      <c r="I76" s="297"/>
      <c r="J76" s="307"/>
      <c r="K76" s="295"/>
      <c r="L76" s="306"/>
      <c r="M76" s="305"/>
    </row>
    <row r="77" spans="1:13" ht="15.75" thickTop="1" x14ac:dyDescent="0.25">
      <c r="A77" s="2" t="s">
        <v>732</v>
      </c>
      <c r="B77" s="8">
        <v>299</v>
      </c>
      <c r="C77" s="106" t="s">
        <v>731</v>
      </c>
      <c r="D77" s="3" t="s">
        <v>730</v>
      </c>
      <c r="E77" s="5">
        <v>1</v>
      </c>
      <c r="F77" s="5">
        <v>566</v>
      </c>
      <c r="G77" s="5">
        <f>F77-E77+1</f>
        <v>566</v>
      </c>
      <c r="H77" s="7">
        <f>SUM(G77+G78+G79+G80+G81)-397</f>
        <v>2925</v>
      </c>
      <c r="I77" s="105">
        <v>76</v>
      </c>
      <c r="J77" s="301">
        <f>SUM(I77+G77)</f>
        <v>642</v>
      </c>
      <c r="K77" s="304">
        <v>347</v>
      </c>
      <c r="L77" s="303">
        <v>337</v>
      </c>
      <c r="M77" s="302">
        <f>K77/J77</f>
        <v>0.54049844236760125</v>
      </c>
    </row>
    <row r="78" spans="1:13" x14ac:dyDescent="0.25">
      <c r="A78" s="8" t="s">
        <v>471</v>
      </c>
      <c r="B78" s="8">
        <v>300</v>
      </c>
      <c r="C78" s="28"/>
      <c r="D78" s="9"/>
      <c r="E78" s="11">
        <v>567</v>
      </c>
      <c r="F78" s="11">
        <v>1224</v>
      </c>
      <c r="G78" s="11">
        <f>F78-E78+1</f>
        <v>658</v>
      </c>
      <c r="H78" s="31"/>
      <c r="I78" s="290"/>
      <c r="J78" s="301">
        <f>SUM(I78+G78)</f>
        <v>658</v>
      </c>
      <c r="K78" s="300">
        <v>330</v>
      </c>
      <c r="L78" s="299">
        <v>323</v>
      </c>
      <c r="M78" s="298">
        <f>K78/J78</f>
        <v>0.50151975683890582</v>
      </c>
    </row>
    <row r="79" spans="1:13" x14ac:dyDescent="0.25">
      <c r="A79" s="8" t="s">
        <v>493</v>
      </c>
      <c r="B79" s="8">
        <v>301</v>
      </c>
      <c r="C79" s="28"/>
      <c r="D79" s="9"/>
      <c r="E79" s="11">
        <v>1225</v>
      </c>
      <c r="F79" s="11">
        <v>1928</v>
      </c>
      <c r="G79" s="11">
        <f>F79-E79+1</f>
        <v>704</v>
      </c>
      <c r="H79" s="31"/>
      <c r="I79" s="290"/>
      <c r="J79" s="301">
        <f>SUM(I79+G79)</f>
        <v>704</v>
      </c>
      <c r="K79" s="300">
        <v>405</v>
      </c>
      <c r="L79" s="299">
        <v>397</v>
      </c>
      <c r="M79" s="298">
        <f>K79/J79</f>
        <v>0.57528409090909094</v>
      </c>
    </row>
    <row r="80" spans="1:13" x14ac:dyDescent="0.25">
      <c r="A80" s="8" t="s">
        <v>22</v>
      </c>
      <c r="B80" s="8">
        <v>302</v>
      </c>
      <c r="C80" s="28"/>
      <c r="D80" s="9"/>
      <c r="E80" s="11">
        <v>1929</v>
      </c>
      <c r="F80" s="11">
        <v>2638</v>
      </c>
      <c r="G80" s="11">
        <f>F80-E80+1</f>
        <v>710</v>
      </c>
      <c r="H80" s="31"/>
      <c r="I80" s="290"/>
      <c r="J80" s="301">
        <f>SUM(I80+G80)</f>
        <v>710</v>
      </c>
      <c r="K80" s="300">
        <v>338</v>
      </c>
      <c r="L80" s="299">
        <v>331</v>
      </c>
      <c r="M80" s="298">
        <f>K80/J80</f>
        <v>0.47605633802816899</v>
      </c>
    </row>
    <row r="81" spans="1:13" x14ac:dyDescent="0.25">
      <c r="A81" s="8" t="s">
        <v>729</v>
      </c>
      <c r="B81" s="8">
        <v>303</v>
      </c>
      <c r="C81" s="28"/>
      <c r="D81" s="9"/>
      <c r="E81" s="11">
        <v>2639</v>
      </c>
      <c r="F81" s="11">
        <v>2925</v>
      </c>
      <c r="G81" s="11">
        <f>F81-E81+1+(F82-E82+1)</f>
        <v>684</v>
      </c>
      <c r="H81" s="31"/>
      <c r="I81" s="105">
        <v>3</v>
      </c>
      <c r="J81" s="301">
        <f>SUM(I81+G81)</f>
        <v>687</v>
      </c>
      <c r="K81" s="300">
        <v>336</v>
      </c>
      <c r="L81" s="299">
        <v>332</v>
      </c>
      <c r="M81" s="298">
        <f>K81/J81</f>
        <v>0.48908296943231439</v>
      </c>
    </row>
    <row r="82" spans="1:13" x14ac:dyDescent="0.25">
      <c r="A82" s="8"/>
      <c r="B82" s="115" t="s">
        <v>15</v>
      </c>
      <c r="C82" s="28" t="s">
        <v>728</v>
      </c>
      <c r="D82" s="9" t="s">
        <v>727</v>
      </c>
      <c r="E82" s="11">
        <v>1</v>
      </c>
      <c r="F82" s="11">
        <v>397</v>
      </c>
      <c r="G82" s="11"/>
      <c r="H82" s="31">
        <f>F82-E82+1</f>
        <v>397</v>
      </c>
      <c r="I82" s="290"/>
      <c r="J82" s="301"/>
      <c r="K82" s="300"/>
      <c r="L82" s="299"/>
      <c r="M82" s="298"/>
    </row>
    <row r="83" spans="1:13" x14ac:dyDescent="0.25">
      <c r="A83" s="8"/>
      <c r="B83" s="115"/>
      <c r="C83" s="28"/>
      <c r="D83" s="9"/>
      <c r="E83" s="11"/>
      <c r="F83" s="12"/>
      <c r="G83" s="11"/>
      <c r="H83" s="27" t="s">
        <v>34</v>
      </c>
      <c r="I83" s="290"/>
      <c r="J83" s="301"/>
      <c r="K83" s="300"/>
      <c r="L83" s="299"/>
      <c r="M83" s="298"/>
    </row>
    <row r="84" spans="1:13" x14ac:dyDescent="0.25">
      <c r="A84" s="8"/>
      <c r="B84" s="8"/>
      <c r="C84" s="31"/>
      <c r="D84" s="9"/>
      <c r="E84" s="14"/>
      <c r="F84" s="11"/>
      <c r="G84" s="12"/>
      <c r="H84" s="189"/>
      <c r="I84" s="290"/>
      <c r="J84" s="301"/>
      <c r="K84" s="300"/>
      <c r="L84" s="299"/>
      <c r="M84" s="298"/>
    </row>
    <row r="85" spans="1:13" x14ac:dyDescent="0.25">
      <c r="A85" s="8"/>
      <c r="B85" s="8"/>
      <c r="C85" s="31"/>
      <c r="D85" s="9"/>
      <c r="E85" s="14"/>
      <c r="F85" s="11"/>
      <c r="G85" s="12"/>
      <c r="H85" s="189"/>
      <c r="I85" s="290"/>
      <c r="J85" s="301"/>
      <c r="K85" s="300"/>
      <c r="L85" s="299"/>
      <c r="M85" s="298"/>
    </row>
    <row r="86" spans="1:13" ht="15.75" thickBot="1" x14ac:dyDescent="0.3">
      <c r="A86" s="29"/>
      <c r="B86" s="29"/>
      <c r="C86" s="96"/>
      <c r="D86" s="24"/>
      <c r="E86" s="137"/>
      <c r="F86" s="29"/>
      <c r="G86" s="96"/>
      <c r="H86" s="184"/>
      <c r="I86" s="297"/>
      <c r="J86" s="296"/>
      <c r="K86" s="295"/>
      <c r="L86" s="294"/>
      <c r="M86" s="293"/>
    </row>
    <row r="87" spans="1:13" ht="15.75" thickTop="1" x14ac:dyDescent="0.25">
      <c r="E87" s="9"/>
      <c r="F87" s="9"/>
      <c r="G87" s="9"/>
      <c r="K87" s="290"/>
      <c r="L87" s="290"/>
      <c r="M87" s="292"/>
    </row>
    <row r="88" spans="1:13" x14ac:dyDescent="0.25">
      <c r="A88" s="9" t="s">
        <v>213</v>
      </c>
      <c r="B88" s="9" t="s">
        <v>726</v>
      </c>
      <c r="C88" s="9" t="s">
        <v>109</v>
      </c>
      <c r="E88" s="9"/>
      <c r="F88" s="9"/>
      <c r="G88" s="291">
        <f>SUM(G3:G87)</f>
        <v>29964</v>
      </c>
      <c r="H88" s="291">
        <f>SUM(H3+H10+H15+H20+H38+H52+H57+H64+H69+H72+H77+H82)</f>
        <v>29964</v>
      </c>
      <c r="I88" s="200">
        <f>SUM(I3:I86)</f>
        <v>948</v>
      </c>
      <c r="J88" s="328">
        <f>SUM(J3:J86)</f>
        <v>30912</v>
      </c>
      <c r="K88" s="328">
        <f>SUM(K3:K86)</f>
        <v>13871</v>
      </c>
      <c r="L88" s="328">
        <f>SUM(L3:L86)</f>
        <v>12569</v>
      </c>
      <c r="M88" s="329">
        <f>K88/J88</f>
        <v>0.44872541407867494</v>
      </c>
    </row>
    <row r="89" spans="1:13" x14ac:dyDescent="0.25">
      <c r="A89" s="64">
        <v>9</v>
      </c>
      <c r="B89" s="64">
        <f>303-261+1</f>
        <v>43</v>
      </c>
      <c r="C89" s="64">
        <v>10</v>
      </c>
      <c r="K89" s="290"/>
      <c r="L89" s="290"/>
      <c r="M89" s="290"/>
    </row>
    <row r="90" spans="1:13" x14ac:dyDescent="0.25">
      <c r="I90" s="200"/>
      <c r="K90" s="290"/>
      <c r="L90" s="290"/>
      <c r="M90" s="290"/>
    </row>
    <row r="91" spans="1:13" x14ac:dyDescent="0.25">
      <c r="K91" s="290"/>
      <c r="L91" s="290"/>
      <c r="M91" s="290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D25F6-6D7A-4145-8822-DA587C3A9238}">
  <sheetPr>
    <pageSetUpPr fitToPage="1"/>
  </sheetPr>
  <dimension ref="A1:M96"/>
  <sheetViews>
    <sheetView workbookViewId="0">
      <selection activeCell="A2" sqref="A2:M2"/>
    </sheetView>
  </sheetViews>
  <sheetFormatPr defaultRowHeight="15" x14ac:dyDescent="0.25"/>
  <cols>
    <col min="1" max="1" width="31.140625" bestFit="1" customWidth="1"/>
    <col min="2" max="2" width="10.5703125" customWidth="1"/>
    <col min="3" max="3" width="18.28515625" style="65" bestFit="1" customWidth="1"/>
    <col min="4" max="4" width="6.85546875" customWidth="1"/>
    <col min="5" max="5" width="10.7109375" style="9" customWidth="1"/>
    <col min="6" max="6" width="9.140625" style="9" customWidth="1"/>
    <col min="7" max="7" width="8.7109375" customWidth="1"/>
    <col min="8" max="8" width="10.5703125" style="65" customWidth="1"/>
    <col min="9" max="9" width="12.28515625" customWidth="1"/>
    <col min="12" max="12" width="8.7109375" customWidth="1"/>
    <col min="13" max="13" width="10.28515625" customWidth="1"/>
    <col min="244" max="244" width="31.140625" bestFit="1" customWidth="1"/>
    <col min="245" max="245" width="10.5703125" customWidth="1"/>
    <col min="246" max="246" width="18.28515625" bestFit="1" customWidth="1"/>
    <col min="247" max="247" width="7.85546875" customWidth="1"/>
    <col min="248" max="248" width="10.7109375" bestFit="1" customWidth="1"/>
    <col min="249" max="249" width="9.140625" customWidth="1"/>
    <col min="251" max="251" width="10.5703125" customWidth="1"/>
    <col min="252" max="252" width="17.7109375" customWidth="1"/>
    <col min="254" max="254" width="10.7109375" customWidth="1"/>
    <col min="256" max="256" width="11.28515625" customWidth="1"/>
    <col min="258" max="258" width="11.5703125" customWidth="1"/>
    <col min="259" max="259" width="10.28515625" customWidth="1"/>
    <col min="260" max="260" width="10.140625" customWidth="1"/>
    <col min="262" max="262" width="11.7109375" customWidth="1"/>
    <col min="263" max="263" width="10.140625" customWidth="1"/>
    <col min="264" max="264" width="12.28515625" customWidth="1"/>
    <col min="265" max="265" width="9.7109375" customWidth="1"/>
    <col min="266" max="266" width="10.5703125" customWidth="1"/>
    <col min="268" max="268" width="13.140625" customWidth="1"/>
    <col min="269" max="269" width="9.7109375" customWidth="1"/>
    <col min="500" max="500" width="31.140625" bestFit="1" customWidth="1"/>
    <col min="501" max="501" width="10.5703125" customWidth="1"/>
    <col min="502" max="502" width="18.28515625" bestFit="1" customWidth="1"/>
    <col min="503" max="503" width="7.85546875" customWidth="1"/>
    <col min="504" max="504" width="10.7109375" bestFit="1" customWidth="1"/>
    <col min="505" max="505" width="9.140625" customWidth="1"/>
    <col min="507" max="507" width="10.5703125" customWidth="1"/>
    <col min="508" max="508" width="17.7109375" customWidth="1"/>
    <col min="510" max="510" width="10.7109375" customWidth="1"/>
    <col min="512" max="512" width="11.28515625" customWidth="1"/>
    <col min="514" max="514" width="11.5703125" customWidth="1"/>
    <col min="515" max="515" width="10.28515625" customWidth="1"/>
    <col min="516" max="516" width="10.140625" customWidth="1"/>
    <col min="518" max="518" width="11.7109375" customWidth="1"/>
    <col min="519" max="519" width="10.140625" customWidth="1"/>
    <col min="520" max="520" width="12.28515625" customWidth="1"/>
    <col min="521" max="521" width="9.7109375" customWidth="1"/>
    <col min="522" max="522" width="10.5703125" customWidth="1"/>
    <col min="524" max="524" width="13.140625" customWidth="1"/>
    <col min="525" max="525" width="9.7109375" customWidth="1"/>
    <col min="756" max="756" width="31.140625" bestFit="1" customWidth="1"/>
    <col min="757" max="757" width="10.5703125" customWidth="1"/>
    <col min="758" max="758" width="18.28515625" bestFit="1" customWidth="1"/>
    <col min="759" max="759" width="7.85546875" customWidth="1"/>
    <col min="760" max="760" width="10.7109375" bestFit="1" customWidth="1"/>
    <col min="761" max="761" width="9.140625" customWidth="1"/>
    <col min="763" max="763" width="10.5703125" customWidth="1"/>
    <col min="764" max="764" width="17.7109375" customWidth="1"/>
    <col min="766" max="766" width="10.7109375" customWidth="1"/>
    <col min="768" max="768" width="11.28515625" customWidth="1"/>
    <col min="770" max="770" width="11.5703125" customWidth="1"/>
    <col min="771" max="771" width="10.28515625" customWidth="1"/>
    <col min="772" max="772" width="10.140625" customWidth="1"/>
    <col min="774" max="774" width="11.7109375" customWidth="1"/>
    <col min="775" max="775" width="10.140625" customWidth="1"/>
    <col min="776" max="776" width="12.28515625" customWidth="1"/>
    <col min="777" max="777" width="9.7109375" customWidth="1"/>
    <col min="778" max="778" width="10.5703125" customWidth="1"/>
    <col min="780" max="780" width="13.140625" customWidth="1"/>
    <col min="781" max="781" width="9.7109375" customWidth="1"/>
    <col min="1012" max="1012" width="31.140625" bestFit="1" customWidth="1"/>
    <col min="1013" max="1013" width="10.5703125" customWidth="1"/>
    <col min="1014" max="1014" width="18.28515625" bestFit="1" customWidth="1"/>
    <col min="1015" max="1015" width="7.85546875" customWidth="1"/>
    <col min="1016" max="1016" width="10.7109375" bestFit="1" customWidth="1"/>
    <col min="1017" max="1017" width="9.140625" customWidth="1"/>
    <col min="1019" max="1019" width="10.5703125" customWidth="1"/>
    <col min="1020" max="1020" width="17.7109375" customWidth="1"/>
    <col min="1022" max="1022" width="10.7109375" customWidth="1"/>
    <col min="1024" max="1024" width="11.28515625" customWidth="1"/>
    <col min="1026" max="1026" width="11.5703125" customWidth="1"/>
    <col min="1027" max="1027" width="10.28515625" customWidth="1"/>
    <col min="1028" max="1028" width="10.140625" customWidth="1"/>
    <col min="1030" max="1030" width="11.7109375" customWidth="1"/>
    <col min="1031" max="1031" width="10.140625" customWidth="1"/>
    <col min="1032" max="1032" width="12.28515625" customWidth="1"/>
    <col min="1033" max="1033" width="9.7109375" customWidth="1"/>
    <col min="1034" max="1034" width="10.5703125" customWidth="1"/>
    <col min="1036" max="1036" width="13.140625" customWidth="1"/>
    <col min="1037" max="1037" width="9.7109375" customWidth="1"/>
    <col min="1268" max="1268" width="31.140625" bestFit="1" customWidth="1"/>
    <col min="1269" max="1269" width="10.5703125" customWidth="1"/>
    <col min="1270" max="1270" width="18.28515625" bestFit="1" customWidth="1"/>
    <col min="1271" max="1271" width="7.85546875" customWidth="1"/>
    <col min="1272" max="1272" width="10.7109375" bestFit="1" customWidth="1"/>
    <col min="1273" max="1273" width="9.140625" customWidth="1"/>
    <col min="1275" max="1275" width="10.5703125" customWidth="1"/>
    <col min="1276" max="1276" width="17.7109375" customWidth="1"/>
    <col min="1278" max="1278" width="10.7109375" customWidth="1"/>
    <col min="1280" max="1280" width="11.28515625" customWidth="1"/>
    <col min="1282" max="1282" width="11.5703125" customWidth="1"/>
    <col min="1283" max="1283" width="10.28515625" customWidth="1"/>
    <col min="1284" max="1284" width="10.140625" customWidth="1"/>
    <col min="1286" max="1286" width="11.7109375" customWidth="1"/>
    <col min="1287" max="1287" width="10.140625" customWidth="1"/>
    <col min="1288" max="1288" width="12.28515625" customWidth="1"/>
    <col min="1289" max="1289" width="9.7109375" customWidth="1"/>
    <col min="1290" max="1290" width="10.5703125" customWidth="1"/>
    <col min="1292" max="1292" width="13.140625" customWidth="1"/>
    <col min="1293" max="1293" width="9.7109375" customWidth="1"/>
    <col min="1524" max="1524" width="31.140625" bestFit="1" customWidth="1"/>
    <col min="1525" max="1525" width="10.5703125" customWidth="1"/>
    <col min="1526" max="1526" width="18.28515625" bestFit="1" customWidth="1"/>
    <col min="1527" max="1527" width="7.85546875" customWidth="1"/>
    <col min="1528" max="1528" width="10.7109375" bestFit="1" customWidth="1"/>
    <col min="1529" max="1529" width="9.140625" customWidth="1"/>
    <col min="1531" max="1531" width="10.5703125" customWidth="1"/>
    <col min="1532" max="1532" width="17.7109375" customWidth="1"/>
    <col min="1534" max="1534" width="10.7109375" customWidth="1"/>
    <col min="1536" max="1536" width="11.28515625" customWidth="1"/>
    <col min="1538" max="1538" width="11.5703125" customWidth="1"/>
    <col min="1539" max="1539" width="10.28515625" customWidth="1"/>
    <col min="1540" max="1540" width="10.140625" customWidth="1"/>
    <col min="1542" max="1542" width="11.7109375" customWidth="1"/>
    <col min="1543" max="1543" width="10.140625" customWidth="1"/>
    <col min="1544" max="1544" width="12.28515625" customWidth="1"/>
    <col min="1545" max="1545" width="9.7109375" customWidth="1"/>
    <col min="1546" max="1546" width="10.5703125" customWidth="1"/>
    <col min="1548" max="1548" width="13.140625" customWidth="1"/>
    <col min="1549" max="1549" width="9.7109375" customWidth="1"/>
    <col min="1780" max="1780" width="31.140625" bestFit="1" customWidth="1"/>
    <col min="1781" max="1781" width="10.5703125" customWidth="1"/>
    <col min="1782" max="1782" width="18.28515625" bestFit="1" customWidth="1"/>
    <col min="1783" max="1783" width="7.85546875" customWidth="1"/>
    <col min="1784" max="1784" width="10.7109375" bestFit="1" customWidth="1"/>
    <col min="1785" max="1785" width="9.140625" customWidth="1"/>
    <col min="1787" max="1787" width="10.5703125" customWidth="1"/>
    <col min="1788" max="1788" width="17.7109375" customWidth="1"/>
    <col min="1790" max="1790" width="10.7109375" customWidth="1"/>
    <col min="1792" max="1792" width="11.28515625" customWidth="1"/>
    <col min="1794" max="1794" width="11.5703125" customWidth="1"/>
    <col min="1795" max="1795" width="10.28515625" customWidth="1"/>
    <col min="1796" max="1796" width="10.140625" customWidth="1"/>
    <col min="1798" max="1798" width="11.7109375" customWidth="1"/>
    <col min="1799" max="1799" width="10.140625" customWidth="1"/>
    <col min="1800" max="1800" width="12.28515625" customWidth="1"/>
    <col min="1801" max="1801" width="9.7109375" customWidth="1"/>
    <col min="1802" max="1802" width="10.5703125" customWidth="1"/>
    <col min="1804" max="1804" width="13.140625" customWidth="1"/>
    <col min="1805" max="1805" width="9.7109375" customWidth="1"/>
    <col min="2036" max="2036" width="31.140625" bestFit="1" customWidth="1"/>
    <col min="2037" max="2037" width="10.5703125" customWidth="1"/>
    <col min="2038" max="2038" width="18.28515625" bestFit="1" customWidth="1"/>
    <col min="2039" max="2039" width="7.85546875" customWidth="1"/>
    <col min="2040" max="2040" width="10.7109375" bestFit="1" customWidth="1"/>
    <col min="2041" max="2041" width="9.140625" customWidth="1"/>
    <col min="2043" max="2043" width="10.5703125" customWidth="1"/>
    <col min="2044" max="2044" width="17.7109375" customWidth="1"/>
    <col min="2046" max="2046" width="10.7109375" customWidth="1"/>
    <col min="2048" max="2048" width="11.28515625" customWidth="1"/>
    <col min="2050" max="2050" width="11.5703125" customWidth="1"/>
    <col min="2051" max="2051" width="10.28515625" customWidth="1"/>
    <col min="2052" max="2052" width="10.140625" customWidth="1"/>
    <col min="2054" max="2054" width="11.7109375" customWidth="1"/>
    <col min="2055" max="2055" width="10.140625" customWidth="1"/>
    <col min="2056" max="2056" width="12.28515625" customWidth="1"/>
    <col min="2057" max="2057" width="9.7109375" customWidth="1"/>
    <col min="2058" max="2058" width="10.5703125" customWidth="1"/>
    <col min="2060" max="2060" width="13.140625" customWidth="1"/>
    <col min="2061" max="2061" width="9.7109375" customWidth="1"/>
    <col min="2292" max="2292" width="31.140625" bestFit="1" customWidth="1"/>
    <col min="2293" max="2293" width="10.5703125" customWidth="1"/>
    <col min="2294" max="2294" width="18.28515625" bestFit="1" customWidth="1"/>
    <col min="2295" max="2295" width="7.85546875" customWidth="1"/>
    <col min="2296" max="2296" width="10.7109375" bestFit="1" customWidth="1"/>
    <col min="2297" max="2297" width="9.140625" customWidth="1"/>
    <col min="2299" max="2299" width="10.5703125" customWidth="1"/>
    <col min="2300" max="2300" width="17.7109375" customWidth="1"/>
    <col min="2302" max="2302" width="10.7109375" customWidth="1"/>
    <col min="2304" max="2304" width="11.28515625" customWidth="1"/>
    <col min="2306" max="2306" width="11.5703125" customWidth="1"/>
    <col min="2307" max="2307" width="10.28515625" customWidth="1"/>
    <col min="2308" max="2308" width="10.140625" customWidth="1"/>
    <col min="2310" max="2310" width="11.7109375" customWidth="1"/>
    <col min="2311" max="2311" width="10.140625" customWidth="1"/>
    <col min="2312" max="2312" width="12.28515625" customWidth="1"/>
    <col min="2313" max="2313" width="9.7109375" customWidth="1"/>
    <col min="2314" max="2314" width="10.5703125" customWidth="1"/>
    <col min="2316" max="2316" width="13.140625" customWidth="1"/>
    <col min="2317" max="2317" width="9.7109375" customWidth="1"/>
    <col min="2548" max="2548" width="31.140625" bestFit="1" customWidth="1"/>
    <col min="2549" max="2549" width="10.5703125" customWidth="1"/>
    <col min="2550" max="2550" width="18.28515625" bestFit="1" customWidth="1"/>
    <col min="2551" max="2551" width="7.85546875" customWidth="1"/>
    <col min="2552" max="2552" width="10.7109375" bestFit="1" customWidth="1"/>
    <col min="2553" max="2553" width="9.140625" customWidth="1"/>
    <col min="2555" max="2555" width="10.5703125" customWidth="1"/>
    <col min="2556" max="2556" width="17.7109375" customWidth="1"/>
    <col min="2558" max="2558" width="10.7109375" customWidth="1"/>
    <col min="2560" max="2560" width="11.28515625" customWidth="1"/>
    <col min="2562" max="2562" width="11.5703125" customWidth="1"/>
    <col min="2563" max="2563" width="10.28515625" customWidth="1"/>
    <col min="2564" max="2564" width="10.140625" customWidth="1"/>
    <col min="2566" max="2566" width="11.7109375" customWidth="1"/>
    <col min="2567" max="2567" width="10.140625" customWidth="1"/>
    <col min="2568" max="2568" width="12.28515625" customWidth="1"/>
    <col min="2569" max="2569" width="9.7109375" customWidth="1"/>
    <col min="2570" max="2570" width="10.5703125" customWidth="1"/>
    <col min="2572" max="2572" width="13.140625" customWidth="1"/>
    <col min="2573" max="2573" width="9.7109375" customWidth="1"/>
    <col min="2804" max="2804" width="31.140625" bestFit="1" customWidth="1"/>
    <col min="2805" max="2805" width="10.5703125" customWidth="1"/>
    <col min="2806" max="2806" width="18.28515625" bestFit="1" customWidth="1"/>
    <col min="2807" max="2807" width="7.85546875" customWidth="1"/>
    <col min="2808" max="2808" width="10.7109375" bestFit="1" customWidth="1"/>
    <col min="2809" max="2809" width="9.140625" customWidth="1"/>
    <col min="2811" max="2811" width="10.5703125" customWidth="1"/>
    <col min="2812" max="2812" width="17.7109375" customWidth="1"/>
    <col min="2814" max="2814" width="10.7109375" customWidth="1"/>
    <col min="2816" max="2816" width="11.28515625" customWidth="1"/>
    <col min="2818" max="2818" width="11.5703125" customWidth="1"/>
    <col min="2819" max="2819" width="10.28515625" customWidth="1"/>
    <col min="2820" max="2820" width="10.140625" customWidth="1"/>
    <col min="2822" max="2822" width="11.7109375" customWidth="1"/>
    <col min="2823" max="2823" width="10.140625" customWidth="1"/>
    <col min="2824" max="2824" width="12.28515625" customWidth="1"/>
    <col min="2825" max="2825" width="9.7109375" customWidth="1"/>
    <col min="2826" max="2826" width="10.5703125" customWidth="1"/>
    <col min="2828" max="2828" width="13.140625" customWidth="1"/>
    <col min="2829" max="2829" width="9.7109375" customWidth="1"/>
    <col min="3060" max="3060" width="31.140625" bestFit="1" customWidth="1"/>
    <col min="3061" max="3061" width="10.5703125" customWidth="1"/>
    <col min="3062" max="3062" width="18.28515625" bestFit="1" customWidth="1"/>
    <col min="3063" max="3063" width="7.85546875" customWidth="1"/>
    <col min="3064" max="3064" width="10.7109375" bestFit="1" customWidth="1"/>
    <col min="3065" max="3065" width="9.140625" customWidth="1"/>
    <col min="3067" max="3067" width="10.5703125" customWidth="1"/>
    <col min="3068" max="3068" width="17.7109375" customWidth="1"/>
    <col min="3070" max="3070" width="10.7109375" customWidth="1"/>
    <col min="3072" max="3072" width="11.28515625" customWidth="1"/>
    <col min="3074" max="3074" width="11.5703125" customWidth="1"/>
    <col min="3075" max="3075" width="10.28515625" customWidth="1"/>
    <col min="3076" max="3076" width="10.140625" customWidth="1"/>
    <col min="3078" max="3078" width="11.7109375" customWidth="1"/>
    <col min="3079" max="3079" width="10.140625" customWidth="1"/>
    <col min="3080" max="3080" width="12.28515625" customWidth="1"/>
    <col min="3081" max="3081" width="9.7109375" customWidth="1"/>
    <col min="3082" max="3082" width="10.5703125" customWidth="1"/>
    <col min="3084" max="3084" width="13.140625" customWidth="1"/>
    <col min="3085" max="3085" width="9.7109375" customWidth="1"/>
    <col min="3316" max="3316" width="31.140625" bestFit="1" customWidth="1"/>
    <col min="3317" max="3317" width="10.5703125" customWidth="1"/>
    <col min="3318" max="3318" width="18.28515625" bestFit="1" customWidth="1"/>
    <col min="3319" max="3319" width="7.85546875" customWidth="1"/>
    <col min="3320" max="3320" width="10.7109375" bestFit="1" customWidth="1"/>
    <col min="3321" max="3321" width="9.140625" customWidth="1"/>
    <col min="3323" max="3323" width="10.5703125" customWidth="1"/>
    <col min="3324" max="3324" width="17.7109375" customWidth="1"/>
    <col min="3326" max="3326" width="10.7109375" customWidth="1"/>
    <col min="3328" max="3328" width="11.28515625" customWidth="1"/>
    <col min="3330" max="3330" width="11.5703125" customWidth="1"/>
    <col min="3331" max="3331" width="10.28515625" customWidth="1"/>
    <col min="3332" max="3332" width="10.140625" customWidth="1"/>
    <col min="3334" max="3334" width="11.7109375" customWidth="1"/>
    <col min="3335" max="3335" width="10.140625" customWidth="1"/>
    <col min="3336" max="3336" width="12.28515625" customWidth="1"/>
    <col min="3337" max="3337" width="9.7109375" customWidth="1"/>
    <col min="3338" max="3338" width="10.5703125" customWidth="1"/>
    <col min="3340" max="3340" width="13.140625" customWidth="1"/>
    <col min="3341" max="3341" width="9.7109375" customWidth="1"/>
    <col min="3572" max="3572" width="31.140625" bestFit="1" customWidth="1"/>
    <col min="3573" max="3573" width="10.5703125" customWidth="1"/>
    <col min="3574" max="3574" width="18.28515625" bestFit="1" customWidth="1"/>
    <col min="3575" max="3575" width="7.85546875" customWidth="1"/>
    <col min="3576" max="3576" width="10.7109375" bestFit="1" customWidth="1"/>
    <col min="3577" max="3577" width="9.140625" customWidth="1"/>
    <col min="3579" max="3579" width="10.5703125" customWidth="1"/>
    <col min="3580" max="3580" width="17.7109375" customWidth="1"/>
    <col min="3582" max="3582" width="10.7109375" customWidth="1"/>
    <col min="3584" max="3584" width="11.28515625" customWidth="1"/>
    <col min="3586" max="3586" width="11.5703125" customWidth="1"/>
    <col min="3587" max="3587" width="10.28515625" customWidth="1"/>
    <col min="3588" max="3588" width="10.140625" customWidth="1"/>
    <col min="3590" max="3590" width="11.7109375" customWidth="1"/>
    <col min="3591" max="3591" width="10.140625" customWidth="1"/>
    <col min="3592" max="3592" width="12.28515625" customWidth="1"/>
    <col min="3593" max="3593" width="9.7109375" customWidth="1"/>
    <col min="3594" max="3594" width="10.5703125" customWidth="1"/>
    <col min="3596" max="3596" width="13.140625" customWidth="1"/>
    <col min="3597" max="3597" width="9.7109375" customWidth="1"/>
    <col min="3828" max="3828" width="31.140625" bestFit="1" customWidth="1"/>
    <col min="3829" max="3829" width="10.5703125" customWidth="1"/>
    <col min="3830" max="3830" width="18.28515625" bestFit="1" customWidth="1"/>
    <col min="3831" max="3831" width="7.85546875" customWidth="1"/>
    <col min="3832" max="3832" width="10.7109375" bestFit="1" customWidth="1"/>
    <col min="3833" max="3833" width="9.140625" customWidth="1"/>
    <col min="3835" max="3835" width="10.5703125" customWidth="1"/>
    <col min="3836" max="3836" width="17.7109375" customWidth="1"/>
    <col min="3838" max="3838" width="10.7109375" customWidth="1"/>
    <col min="3840" max="3840" width="11.28515625" customWidth="1"/>
    <col min="3842" max="3842" width="11.5703125" customWidth="1"/>
    <col min="3843" max="3843" width="10.28515625" customWidth="1"/>
    <col min="3844" max="3844" width="10.140625" customWidth="1"/>
    <col min="3846" max="3846" width="11.7109375" customWidth="1"/>
    <col min="3847" max="3847" width="10.140625" customWidth="1"/>
    <col min="3848" max="3848" width="12.28515625" customWidth="1"/>
    <col min="3849" max="3849" width="9.7109375" customWidth="1"/>
    <col min="3850" max="3850" width="10.5703125" customWidth="1"/>
    <col min="3852" max="3852" width="13.140625" customWidth="1"/>
    <col min="3853" max="3853" width="9.7109375" customWidth="1"/>
    <col min="4084" max="4084" width="31.140625" bestFit="1" customWidth="1"/>
    <col min="4085" max="4085" width="10.5703125" customWidth="1"/>
    <col min="4086" max="4086" width="18.28515625" bestFit="1" customWidth="1"/>
    <col min="4087" max="4087" width="7.85546875" customWidth="1"/>
    <col min="4088" max="4088" width="10.7109375" bestFit="1" customWidth="1"/>
    <col min="4089" max="4089" width="9.140625" customWidth="1"/>
    <col min="4091" max="4091" width="10.5703125" customWidth="1"/>
    <col min="4092" max="4092" width="17.7109375" customWidth="1"/>
    <col min="4094" max="4094" width="10.7109375" customWidth="1"/>
    <col min="4096" max="4096" width="11.28515625" customWidth="1"/>
    <col min="4098" max="4098" width="11.5703125" customWidth="1"/>
    <col min="4099" max="4099" width="10.28515625" customWidth="1"/>
    <col min="4100" max="4100" width="10.140625" customWidth="1"/>
    <col min="4102" max="4102" width="11.7109375" customWidth="1"/>
    <col min="4103" max="4103" width="10.140625" customWidth="1"/>
    <col min="4104" max="4104" width="12.28515625" customWidth="1"/>
    <col min="4105" max="4105" width="9.7109375" customWidth="1"/>
    <col min="4106" max="4106" width="10.5703125" customWidth="1"/>
    <col min="4108" max="4108" width="13.140625" customWidth="1"/>
    <col min="4109" max="4109" width="9.7109375" customWidth="1"/>
    <col min="4340" max="4340" width="31.140625" bestFit="1" customWidth="1"/>
    <col min="4341" max="4341" width="10.5703125" customWidth="1"/>
    <col min="4342" max="4342" width="18.28515625" bestFit="1" customWidth="1"/>
    <col min="4343" max="4343" width="7.85546875" customWidth="1"/>
    <col min="4344" max="4344" width="10.7109375" bestFit="1" customWidth="1"/>
    <col min="4345" max="4345" width="9.140625" customWidth="1"/>
    <col min="4347" max="4347" width="10.5703125" customWidth="1"/>
    <col min="4348" max="4348" width="17.7109375" customWidth="1"/>
    <col min="4350" max="4350" width="10.7109375" customWidth="1"/>
    <col min="4352" max="4352" width="11.28515625" customWidth="1"/>
    <col min="4354" max="4354" width="11.5703125" customWidth="1"/>
    <col min="4355" max="4355" width="10.28515625" customWidth="1"/>
    <col min="4356" max="4356" width="10.140625" customWidth="1"/>
    <col min="4358" max="4358" width="11.7109375" customWidth="1"/>
    <col min="4359" max="4359" width="10.140625" customWidth="1"/>
    <col min="4360" max="4360" width="12.28515625" customWidth="1"/>
    <col min="4361" max="4361" width="9.7109375" customWidth="1"/>
    <col min="4362" max="4362" width="10.5703125" customWidth="1"/>
    <col min="4364" max="4364" width="13.140625" customWidth="1"/>
    <col min="4365" max="4365" width="9.7109375" customWidth="1"/>
    <col min="4596" max="4596" width="31.140625" bestFit="1" customWidth="1"/>
    <col min="4597" max="4597" width="10.5703125" customWidth="1"/>
    <col min="4598" max="4598" width="18.28515625" bestFit="1" customWidth="1"/>
    <col min="4599" max="4599" width="7.85546875" customWidth="1"/>
    <col min="4600" max="4600" width="10.7109375" bestFit="1" customWidth="1"/>
    <col min="4601" max="4601" width="9.140625" customWidth="1"/>
    <col min="4603" max="4603" width="10.5703125" customWidth="1"/>
    <col min="4604" max="4604" width="17.7109375" customWidth="1"/>
    <col min="4606" max="4606" width="10.7109375" customWidth="1"/>
    <col min="4608" max="4608" width="11.28515625" customWidth="1"/>
    <col min="4610" max="4610" width="11.5703125" customWidth="1"/>
    <col min="4611" max="4611" width="10.28515625" customWidth="1"/>
    <col min="4612" max="4612" width="10.140625" customWidth="1"/>
    <col min="4614" max="4614" width="11.7109375" customWidth="1"/>
    <col min="4615" max="4615" width="10.140625" customWidth="1"/>
    <col min="4616" max="4616" width="12.28515625" customWidth="1"/>
    <col min="4617" max="4617" width="9.7109375" customWidth="1"/>
    <col min="4618" max="4618" width="10.5703125" customWidth="1"/>
    <col min="4620" max="4620" width="13.140625" customWidth="1"/>
    <col min="4621" max="4621" width="9.7109375" customWidth="1"/>
    <col min="4852" max="4852" width="31.140625" bestFit="1" customWidth="1"/>
    <col min="4853" max="4853" width="10.5703125" customWidth="1"/>
    <col min="4854" max="4854" width="18.28515625" bestFit="1" customWidth="1"/>
    <col min="4855" max="4855" width="7.85546875" customWidth="1"/>
    <col min="4856" max="4856" width="10.7109375" bestFit="1" customWidth="1"/>
    <col min="4857" max="4857" width="9.140625" customWidth="1"/>
    <col min="4859" max="4859" width="10.5703125" customWidth="1"/>
    <col min="4860" max="4860" width="17.7109375" customWidth="1"/>
    <col min="4862" max="4862" width="10.7109375" customWidth="1"/>
    <col min="4864" max="4864" width="11.28515625" customWidth="1"/>
    <col min="4866" max="4866" width="11.5703125" customWidth="1"/>
    <col min="4867" max="4867" width="10.28515625" customWidth="1"/>
    <col min="4868" max="4868" width="10.140625" customWidth="1"/>
    <col min="4870" max="4870" width="11.7109375" customWidth="1"/>
    <col min="4871" max="4871" width="10.140625" customWidth="1"/>
    <col min="4872" max="4872" width="12.28515625" customWidth="1"/>
    <col min="4873" max="4873" width="9.7109375" customWidth="1"/>
    <col min="4874" max="4874" width="10.5703125" customWidth="1"/>
    <col min="4876" max="4876" width="13.140625" customWidth="1"/>
    <col min="4877" max="4877" width="9.7109375" customWidth="1"/>
    <col min="5108" max="5108" width="31.140625" bestFit="1" customWidth="1"/>
    <col min="5109" max="5109" width="10.5703125" customWidth="1"/>
    <col min="5110" max="5110" width="18.28515625" bestFit="1" customWidth="1"/>
    <col min="5111" max="5111" width="7.85546875" customWidth="1"/>
    <col min="5112" max="5112" width="10.7109375" bestFit="1" customWidth="1"/>
    <col min="5113" max="5113" width="9.140625" customWidth="1"/>
    <col min="5115" max="5115" width="10.5703125" customWidth="1"/>
    <col min="5116" max="5116" width="17.7109375" customWidth="1"/>
    <col min="5118" max="5118" width="10.7109375" customWidth="1"/>
    <col min="5120" max="5120" width="11.28515625" customWidth="1"/>
    <col min="5122" max="5122" width="11.5703125" customWidth="1"/>
    <col min="5123" max="5123" width="10.28515625" customWidth="1"/>
    <col min="5124" max="5124" width="10.140625" customWidth="1"/>
    <col min="5126" max="5126" width="11.7109375" customWidth="1"/>
    <col min="5127" max="5127" width="10.140625" customWidth="1"/>
    <col min="5128" max="5128" width="12.28515625" customWidth="1"/>
    <col min="5129" max="5129" width="9.7109375" customWidth="1"/>
    <col min="5130" max="5130" width="10.5703125" customWidth="1"/>
    <col min="5132" max="5132" width="13.140625" customWidth="1"/>
    <col min="5133" max="5133" width="9.7109375" customWidth="1"/>
    <col min="5364" max="5364" width="31.140625" bestFit="1" customWidth="1"/>
    <col min="5365" max="5365" width="10.5703125" customWidth="1"/>
    <col min="5366" max="5366" width="18.28515625" bestFit="1" customWidth="1"/>
    <col min="5367" max="5367" width="7.85546875" customWidth="1"/>
    <col min="5368" max="5368" width="10.7109375" bestFit="1" customWidth="1"/>
    <col min="5369" max="5369" width="9.140625" customWidth="1"/>
    <col min="5371" max="5371" width="10.5703125" customWidth="1"/>
    <col min="5372" max="5372" width="17.7109375" customWidth="1"/>
    <col min="5374" max="5374" width="10.7109375" customWidth="1"/>
    <col min="5376" max="5376" width="11.28515625" customWidth="1"/>
    <col min="5378" max="5378" width="11.5703125" customWidth="1"/>
    <col min="5379" max="5379" width="10.28515625" customWidth="1"/>
    <col min="5380" max="5380" width="10.140625" customWidth="1"/>
    <col min="5382" max="5382" width="11.7109375" customWidth="1"/>
    <col min="5383" max="5383" width="10.140625" customWidth="1"/>
    <col min="5384" max="5384" width="12.28515625" customWidth="1"/>
    <col min="5385" max="5385" width="9.7109375" customWidth="1"/>
    <col min="5386" max="5386" width="10.5703125" customWidth="1"/>
    <col min="5388" max="5388" width="13.140625" customWidth="1"/>
    <col min="5389" max="5389" width="9.7109375" customWidth="1"/>
    <col min="5620" max="5620" width="31.140625" bestFit="1" customWidth="1"/>
    <col min="5621" max="5621" width="10.5703125" customWidth="1"/>
    <col min="5622" max="5622" width="18.28515625" bestFit="1" customWidth="1"/>
    <col min="5623" max="5623" width="7.85546875" customWidth="1"/>
    <col min="5624" max="5624" width="10.7109375" bestFit="1" customWidth="1"/>
    <col min="5625" max="5625" width="9.140625" customWidth="1"/>
    <col min="5627" max="5627" width="10.5703125" customWidth="1"/>
    <col min="5628" max="5628" width="17.7109375" customWidth="1"/>
    <col min="5630" max="5630" width="10.7109375" customWidth="1"/>
    <col min="5632" max="5632" width="11.28515625" customWidth="1"/>
    <col min="5634" max="5634" width="11.5703125" customWidth="1"/>
    <col min="5635" max="5635" width="10.28515625" customWidth="1"/>
    <col min="5636" max="5636" width="10.140625" customWidth="1"/>
    <col min="5638" max="5638" width="11.7109375" customWidth="1"/>
    <col min="5639" max="5639" width="10.140625" customWidth="1"/>
    <col min="5640" max="5640" width="12.28515625" customWidth="1"/>
    <col min="5641" max="5641" width="9.7109375" customWidth="1"/>
    <col min="5642" max="5642" width="10.5703125" customWidth="1"/>
    <col min="5644" max="5644" width="13.140625" customWidth="1"/>
    <col min="5645" max="5645" width="9.7109375" customWidth="1"/>
    <col min="5876" max="5876" width="31.140625" bestFit="1" customWidth="1"/>
    <col min="5877" max="5877" width="10.5703125" customWidth="1"/>
    <col min="5878" max="5878" width="18.28515625" bestFit="1" customWidth="1"/>
    <col min="5879" max="5879" width="7.85546875" customWidth="1"/>
    <col min="5880" max="5880" width="10.7109375" bestFit="1" customWidth="1"/>
    <col min="5881" max="5881" width="9.140625" customWidth="1"/>
    <col min="5883" max="5883" width="10.5703125" customWidth="1"/>
    <col min="5884" max="5884" width="17.7109375" customWidth="1"/>
    <col min="5886" max="5886" width="10.7109375" customWidth="1"/>
    <col min="5888" max="5888" width="11.28515625" customWidth="1"/>
    <col min="5890" max="5890" width="11.5703125" customWidth="1"/>
    <col min="5891" max="5891" width="10.28515625" customWidth="1"/>
    <col min="5892" max="5892" width="10.140625" customWidth="1"/>
    <col min="5894" max="5894" width="11.7109375" customWidth="1"/>
    <col min="5895" max="5895" width="10.140625" customWidth="1"/>
    <col min="5896" max="5896" width="12.28515625" customWidth="1"/>
    <col min="5897" max="5897" width="9.7109375" customWidth="1"/>
    <col min="5898" max="5898" width="10.5703125" customWidth="1"/>
    <col min="5900" max="5900" width="13.140625" customWidth="1"/>
    <col min="5901" max="5901" width="9.7109375" customWidth="1"/>
    <col min="6132" max="6132" width="31.140625" bestFit="1" customWidth="1"/>
    <col min="6133" max="6133" width="10.5703125" customWidth="1"/>
    <col min="6134" max="6134" width="18.28515625" bestFit="1" customWidth="1"/>
    <col min="6135" max="6135" width="7.85546875" customWidth="1"/>
    <col min="6136" max="6136" width="10.7109375" bestFit="1" customWidth="1"/>
    <col min="6137" max="6137" width="9.140625" customWidth="1"/>
    <col min="6139" max="6139" width="10.5703125" customWidth="1"/>
    <col min="6140" max="6140" width="17.7109375" customWidth="1"/>
    <col min="6142" max="6142" width="10.7109375" customWidth="1"/>
    <col min="6144" max="6144" width="11.28515625" customWidth="1"/>
    <col min="6146" max="6146" width="11.5703125" customWidth="1"/>
    <col min="6147" max="6147" width="10.28515625" customWidth="1"/>
    <col min="6148" max="6148" width="10.140625" customWidth="1"/>
    <col min="6150" max="6150" width="11.7109375" customWidth="1"/>
    <col min="6151" max="6151" width="10.140625" customWidth="1"/>
    <col min="6152" max="6152" width="12.28515625" customWidth="1"/>
    <col min="6153" max="6153" width="9.7109375" customWidth="1"/>
    <col min="6154" max="6154" width="10.5703125" customWidth="1"/>
    <col min="6156" max="6156" width="13.140625" customWidth="1"/>
    <col min="6157" max="6157" width="9.7109375" customWidth="1"/>
    <col min="6388" max="6388" width="31.140625" bestFit="1" customWidth="1"/>
    <col min="6389" max="6389" width="10.5703125" customWidth="1"/>
    <col min="6390" max="6390" width="18.28515625" bestFit="1" customWidth="1"/>
    <col min="6391" max="6391" width="7.85546875" customWidth="1"/>
    <col min="6392" max="6392" width="10.7109375" bestFit="1" customWidth="1"/>
    <col min="6393" max="6393" width="9.140625" customWidth="1"/>
    <col min="6395" max="6395" width="10.5703125" customWidth="1"/>
    <col min="6396" max="6396" width="17.7109375" customWidth="1"/>
    <col min="6398" max="6398" width="10.7109375" customWidth="1"/>
    <col min="6400" max="6400" width="11.28515625" customWidth="1"/>
    <col min="6402" max="6402" width="11.5703125" customWidth="1"/>
    <col min="6403" max="6403" width="10.28515625" customWidth="1"/>
    <col min="6404" max="6404" width="10.140625" customWidth="1"/>
    <col min="6406" max="6406" width="11.7109375" customWidth="1"/>
    <col min="6407" max="6407" width="10.140625" customWidth="1"/>
    <col min="6408" max="6408" width="12.28515625" customWidth="1"/>
    <col min="6409" max="6409" width="9.7109375" customWidth="1"/>
    <col min="6410" max="6410" width="10.5703125" customWidth="1"/>
    <col min="6412" max="6412" width="13.140625" customWidth="1"/>
    <col min="6413" max="6413" width="9.7109375" customWidth="1"/>
    <col min="6644" max="6644" width="31.140625" bestFit="1" customWidth="1"/>
    <col min="6645" max="6645" width="10.5703125" customWidth="1"/>
    <col min="6646" max="6646" width="18.28515625" bestFit="1" customWidth="1"/>
    <col min="6647" max="6647" width="7.85546875" customWidth="1"/>
    <col min="6648" max="6648" width="10.7109375" bestFit="1" customWidth="1"/>
    <col min="6649" max="6649" width="9.140625" customWidth="1"/>
    <col min="6651" max="6651" width="10.5703125" customWidth="1"/>
    <col min="6652" max="6652" width="17.7109375" customWidth="1"/>
    <col min="6654" max="6654" width="10.7109375" customWidth="1"/>
    <col min="6656" max="6656" width="11.28515625" customWidth="1"/>
    <col min="6658" max="6658" width="11.5703125" customWidth="1"/>
    <col min="6659" max="6659" width="10.28515625" customWidth="1"/>
    <col min="6660" max="6660" width="10.140625" customWidth="1"/>
    <col min="6662" max="6662" width="11.7109375" customWidth="1"/>
    <col min="6663" max="6663" width="10.140625" customWidth="1"/>
    <col min="6664" max="6664" width="12.28515625" customWidth="1"/>
    <col min="6665" max="6665" width="9.7109375" customWidth="1"/>
    <col min="6666" max="6666" width="10.5703125" customWidth="1"/>
    <col min="6668" max="6668" width="13.140625" customWidth="1"/>
    <col min="6669" max="6669" width="9.7109375" customWidth="1"/>
    <col min="6900" max="6900" width="31.140625" bestFit="1" customWidth="1"/>
    <col min="6901" max="6901" width="10.5703125" customWidth="1"/>
    <col min="6902" max="6902" width="18.28515625" bestFit="1" customWidth="1"/>
    <col min="6903" max="6903" width="7.85546875" customWidth="1"/>
    <col min="6904" max="6904" width="10.7109375" bestFit="1" customWidth="1"/>
    <col min="6905" max="6905" width="9.140625" customWidth="1"/>
    <col min="6907" max="6907" width="10.5703125" customWidth="1"/>
    <col min="6908" max="6908" width="17.7109375" customWidth="1"/>
    <col min="6910" max="6910" width="10.7109375" customWidth="1"/>
    <col min="6912" max="6912" width="11.28515625" customWidth="1"/>
    <col min="6914" max="6914" width="11.5703125" customWidth="1"/>
    <col min="6915" max="6915" width="10.28515625" customWidth="1"/>
    <col min="6916" max="6916" width="10.140625" customWidth="1"/>
    <col min="6918" max="6918" width="11.7109375" customWidth="1"/>
    <col min="6919" max="6919" width="10.140625" customWidth="1"/>
    <col min="6920" max="6920" width="12.28515625" customWidth="1"/>
    <col min="6921" max="6921" width="9.7109375" customWidth="1"/>
    <col min="6922" max="6922" width="10.5703125" customWidth="1"/>
    <col min="6924" max="6924" width="13.140625" customWidth="1"/>
    <col min="6925" max="6925" width="9.7109375" customWidth="1"/>
    <col min="7156" max="7156" width="31.140625" bestFit="1" customWidth="1"/>
    <col min="7157" max="7157" width="10.5703125" customWidth="1"/>
    <col min="7158" max="7158" width="18.28515625" bestFit="1" customWidth="1"/>
    <col min="7159" max="7159" width="7.85546875" customWidth="1"/>
    <col min="7160" max="7160" width="10.7109375" bestFit="1" customWidth="1"/>
    <col min="7161" max="7161" width="9.140625" customWidth="1"/>
    <col min="7163" max="7163" width="10.5703125" customWidth="1"/>
    <col min="7164" max="7164" width="17.7109375" customWidth="1"/>
    <col min="7166" max="7166" width="10.7109375" customWidth="1"/>
    <col min="7168" max="7168" width="11.28515625" customWidth="1"/>
    <col min="7170" max="7170" width="11.5703125" customWidth="1"/>
    <col min="7171" max="7171" width="10.28515625" customWidth="1"/>
    <col min="7172" max="7172" width="10.140625" customWidth="1"/>
    <col min="7174" max="7174" width="11.7109375" customWidth="1"/>
    <col min="7175" max="7175" width="10.140625" customWidth="1"/>
    <col min="7176" max="7176" width="12.28515625" customWidth="1"/>
    <col min="7177" max="7177" width="9.7109375" customWidth="1"/>
    <col min="7178" max="7178" width="10.5703125" customWidth="1"/>
    <col min="7180" max="7180" width="13.140625" customWidth="1"/>
    <col min="7181" max="7181" width="9.7109375" customWidth="1"/>
    <col min="7412" max="7412" width="31.140625" bestFit="1" customWidth="1"/>
    <col min="7413" max="7413" width="10.5703125" customWidth="1"/>
    <col min="7414" max="7414" width="18.28515625" bestFit="1" customWidth="1"/>
    <col min="7415" max="7415" width="7.85546875" customWidth="1"/>
    <col min="7416" max="7416" width="10.7109375" bestFit="1" customWidth="1"/>
    <col min="7417" max="7417" width="9.140625" customWidth="1"/>
    <col min="7419" max="7419" width="10.5703125" customWidth="1"/>
    <col min="7420" max="7420" width="17.7109375" customWidth="1"/>
    <col min="7422" max="7422" width="10.7109375" customWidth="1"/>
    <col min="7424" max="7424" width="11.28515625" customWidth="1"/>
    <col min="7426" max="7426" width="11.5703125" customWidth="1"/>
    <col min="7427" max="7427" width="10.28515625" customWidth="1"/>
    <col min="7428" max="7428" width="10.140625" customWidth="1"/>
    <col min="7430" max="7430" width="11.7109375" customWidth="1"/>
    <col min="7431" max="7431" width="10.140625" customWidth="1"/>
    <col min="7432" max="7432" width="12.28515625" customWidth="1"/>
    <col min="7433" max="7433" width="9.7109375" customWidth="1"/>
    <col min="7434" max="7434" width="10.5703125" customWidth="1"/>
    <col min="7436" max="7436" width="13.140625" customWidth="1"/>
    <col min="7437" max="7437" width="9.7109375" customWidth="1"/>
    <col min="7668" max="7668" width="31.140625" bestFit="1" customWidth="1"/>
    <col min="7669" max="7669" width="10.5703125" customWidth="1"/>
    <col min="7670" max="7670" width="18.28515625" bestFit="1" customWidth="1"/>
    <col min="7671" max="7671" width="7.85546875" customWidth="1"/>
    <col min="7672" max="7672" width="10.7109375" bestFit="1" customWidth="1"/>
    <col min="7673" max="7673" width="9.140625" customWidth="1"/>
    <col min="7675" max="7675" width="10.5703125" customWidth="1"/>
    <col min="7676" max="7676" width="17.7109375" customWidth="1"/>
    <col min="7678" max="7678" width="10.7109375" customWidth="1"/>
    <col min="7680" max="7680" width="11.28515625" customWidth="1"/>
    <col min="7682" max="7682" width="11.5703125" customWidth="1"/>
    <col min="7683" max="7683" width="10.28515625" customWidth="1"/>
    <col min="7684" max="7684" width="10.140625" customWidth="1"/>
    <col min="7686" max="7686" width="11.7109375" customWidth="1"/>
    <col min="7687" max="7687" width="10.140625" customWidth="1"/>
    <col min="7688" max="7688" width="12.28515625" customWidth="1"/>
    <col min="7689" max="7689" width="9.7109375" customWidth="1"/>
    <col min="7690" max="7690" width="10.5703125" customWidth="1"/>
    <col min="7692" max="7692" width="13.140625" customWidth="1"/>
    <col min="7693" max="7693" width="9.7109375" customWidth="1"/>
    <col min="7924" max="7924" width="31.140625" bestFit="1" customWidth="1"/>
    <col min="7925" max="7925" width="10.5703125" customWidth="1"/>
    <col min="7926" max="7926" width="18.28515625" bestFit="1" customWidth="1"/>
    <col min="7927" max="7927" width="7.85546875" customWidth="1"/>
    <col min="7928" max="7928" width="10.7109375" bestFit="1" customWidth="1"/>
    <col min="7929" max="7929" width="9.140625" customWidth="1"/>
    <col min="7931" max="7931" width="10.5703125" customWidth="1"/>
    <col min="7932" max="7932" width="17.7109375" customWidth="1"/>
    <col min="7934" max="7934" width="10.7109375" customWidth="1"/>
    <col min="7936" max="7936" width="11.28515625" customWidth="1"/>
    <col min="7938" max="7938" width="11.5703125" customWidth="1"/>
    <col min="7939" max="7939" width="10.28515625" customWidth="1"/>
    <col min="7940" max="7940" width="10.140625" customWidth="1"/>
    <col min="7942" max="7942" width="11.7109375" customWidth="1"/>
    <col min="7943" max="7943" width="10.140625" customWidth="1"/>
    <col min="7944" max="7944" width="12.28515625" customWidth="1"/>
    <col min="7945" max="7945" width="9.7109375" customWidth="1"/>
    <col min="7946" max="7946" width="10.5703125" customWidth="1"/>
    <col min="7948" max="7948" width="13.140625" customWidth="1"/>
    <col min="7949" max="7949" width="9.7109375" customWidth="1"/>
    <col min="8180" max="8180" width="31.140625" bestFit="1" customWidth="1"/>
    <col min="8181" max="8181" width="10.5703125" customWidth="1"/>
    <col min="8182" max="8182" width="18.28515625" bestFit="1" customWidth="1"/>
    <col min="8183" max="8183" width="7.85546875" customWidth="1"/>
    <col min="8184" max="8184" width="10.7109375" bestFit="1" customWidth="1"/>
    <col min="8185" max="8185" width="9.140625" customWidth="1"/>
    <col min="8187" max="8187" width="10.5703125" customWidth="1"/>
    <col min="8188" max="8188" width="17.7109375" customWidth="1"/>
    <col min="8190" max="8190" width="10.7109375" customWidth="1"/>
    <col min="8192" max="8192" width="11.28515625" customWidth="1"/>
    <col min="8194" max="8194" width="11.5703125" customWidth="1"/>
    <col min="8195" max="8195" width="10.28515625" customWidth="1"/>
    <col min="8196" max="8196" width="10.140625" customWidth="1"/>
    <col min="8198" max="8198" width="11.7109375" customWidth="1"/>
    <col min="8199" max="8199" width="10.140625" customWidth="1"/>
    <col min="8200" max="8200" width="12.28515625" customWidth="1"/>
    <col min="8201" max="8201" width="9.7109375" customWidth="1"/>
    <col min="8202" max="8202" width="10.5703125" customWidth="1"/>
    <col min="8204" max="8204" width="13.140625" customWidth="1"/>
    <col min="8205" max="8205" width="9.7109375" customWidth="1"/>
    <col min="8436" max="8436" width="31.140625" bestFit="1" customWidth="1"/>
    <col min="8437" max="8437" width="10.5703125" customWidth="1"/>
    <col min="8438" max="8438" width="18.28515625" bestFit="1" customWidth="1"/>
    <col min="8439" max="8439" width="7.85546875" customWidth="1"/>
    <col min="8440" max="8440" width="10.7109375" bestFit="1" customWidth="1"/>
    <col min="8441" max="8441" width="9.140625" customWidth="1"/>
    <col min="8443" max="8443" width="10.5703125" customWidth="1"/>
    <col min="8444" max="8444" width="17.7109375" customWidth="1"/>
    <col min="8446" max="8446" width="10.7109375" customWidth="1"/>
    <col min="8448" max="8448" width="11.28515625" customWidth="1"/>
    <col min="8450" max="8450" width="11.5703125" customWidth="1"/>
    <col min="8451" max="8451" width="10.28515625" customWidth="1"/>
    <col min="8452" max="8452" width="10.140625" customWidth="1"/>
    <col min="8454" max="8454" width="11.7109375" customWidth="1"/>
    <col min="8455" max="8455" width="10.140625" customWidth="1"/>
    <col min="8456" max="8456" width="12.28515625" customWidth="1"/>
    <col min="8457" max="8457" width="9.7109375" customWidth="1"/>
    <col min="8458" max="8458" width="10.5703125" customWidth="1"/>
    <col min="8460" max="8460" width="13.140625" customWidth="1"/>
    <col min="8461" max="8461" width="9.7109375" customWidth="1"/>
    <col min="8692" max="8692" width="31.140625" bestFit="1" customWidth="1"/>
    <col min="8693" max="8693" width="10.5703125" customWidth="1"/>
    <col min="8694" max="8694" width="18.28515625" bestFit="1" customWidth="1"/>
    <col min="8695" max="8695" width="7.85546875" customWidth="1"/>
    <col min="8696" max="8696" width="10.7109375" bestFit="1" customWidth="1"/>
    <col min="8697" max="8697" width="9.140625" customWidth="1"/>
    <col min="8699" max="8699" width="10.5703125" customWidth="1"/>
    <col min="8700" max="8700" width="17.7109375" customWidth="1"/>
    <col min="8702" max="8702" width="10.7109375" customWidth="1"/>
    <col min="8704" max="8704" width="11.28515625" customWidth="1"/>
    <col min="8706" max="8706" width="11.5703125" customWidth="1"/>
    <col min="8707" max="8707" width="10.28515625" customWidth="1"/>
    <col min="8708" max="8708" width="10.140625" customWidth="1"/>
    <col min="8710" max="8710" width="11.7109375" customWidth="1"/>
    <col min="8711" max="8711" width="10.140625" customWidth="1"/>
    <col min="8712" max="8712" width="12.28515625" customWidth="1"/>
    <col min="8713" max="8713" width="9.7109375" customWidth="1"/>
    <col min="8714" max="8714" width="10.5703125" customWidth="1"/>
    <col min="8716" max="8716" width="13.140625" customWidth="1"/>
    <col min="8717" max="8717" width="9.7109375" customWidth="1"/>
    <col min="8948" max="8948" width="31.140625" bestFit="1" customWidth="1"/>
    <col min="8949" max="8949" width="10.5703125" customWidth="1"/>
    <col min="8950" max="8950" width="18.28515625" bestFit="1" customWidth="1"/>
    <col min="8951" max="8951" width="7.85546875" customWidth="1"/>
    <col min="8952" max="8952" width="10.7109375" bestFit="1" customWidth="1"/>
    <col min="8953" max="8953" width="9.140625" customWidth="1"/>
    <col min="8955" max="8955" width="10.5703125" customWidth="1"/>
    <col min="8956" max="8956" width="17.7109375" customWidth="1"/>
    <col min="8958" max="8958" width="10.7109375" customWidth="1"/>
    <col min="8960" max="8960" width="11.28515625" customWidth="1"/>
    <col min="8962" max="8962" width="11.5703125" customWidth="1"/>
    <col min="8963" max="8963" width="10.28515625" customWidth="1"/>
    <col min="8964" max="8964" width="10.140625" customWidth="1"/>
    <col min="8966" max="8966" width="11.7109375" customWidth="1"/>
    <col min="8967" max="8967" width="10.140625" customWidth="1"/>
    <col min="8968" max="8968" width="12.28515625" customWidth="1"/>
    <col min="8969" max="8969" width="9.7109375" customWidth="1"/>
    <col min="8970" max="8970" width="10.5703125" customWidth="1"/>
    <col min="8972" max="8972" width="13.140625" customWidth="1"/>
    <col min="8973" max="8973" width="9.7109375" customWidth="1"/>
    <col min="9204" max="9204" width="31.140625" bestFit="1" customWidth="1"/>
    <col min="9205" max="9205" width="10.5703125" customWidth="1"/>
    <col min="9206" max="9206" width="18.28515625" bestFit="1" customWidth="1"/>
    <col min="9207" max="9207" width="7.85546875" customWidth="1"/>
    <col min="9208" max="9208" width="10.7109375" bestFit="1" customWidth="1"/>
    <col min="9209" max="9209" width="9.140625" customWidth="1"/>
    <col min="9211" max="9211" width="10.5703125" customWidth="1"/>
    <col min="9212" max="9212" width="17.7109375" customWidth="1"/>
    <col min="9214" max="9214" width="10.7109375" customWidth="1"/>
    <col min="9216" max="9216" width="11.28515625" customWidth="1"/>
    <col min="9218" max="9218" width="11.5703125" customWidth="1"/>
    <col min="9219" max="9219" width="10.28515625" customWidth="1"/>
    <col min="9220" max="9220" width="10.140625" customWidth="1"/>
    <col min="9222" max="9222" width="11.7109375" customWidth="1"/>
    <col min="9223" max="9223" width="10.140625" customWidth="1"/>
    <col min="9224" max="9224" width="12.28515625" customWidth="1"/>
    <col min="9225" max="9225" width="9.7109375" customWidth="1"/>
    <col min="9226" max="9226" width="10.5703125" customWidth="1"/>
    <col min="9228" max="9228" width="13.140625" customWidth="1"/>
    <col min="9229" max="9229" width="9.7109375" customWidth="1"/>
    <col min="9460" max="9460" width="31.140625" bestFit="1" customWidth="1"/>
    <col min="9461" max="9461" width="10.5703125" customWidth="1"/>
    <col min="9462" max="9462" width="18.28515625" bestFit="1" customWidth="1"/>
    <col min="9463" max="9463" width="7.85546875" customWidth="1"/>
    <col min="9464" max="9464" width="10.7109375" bestFit="1" customWidth="1"/>
    <col min="9465" max="9465" width="9.140625" customWidth="1"/>
    <col min="9467" max="9467" width="10.5703125" customWidth="1"/>
    <col min="9468" max="9468" width="17.7109375" customWidth="1"/>
    <col min="9470" max="9470" width="10.7109375" customWidth="1"/>
    <col min="9472" max="9472" width="11.28515625" customWidth="1"/>
    <col min="9474" max="9474" width="11.5703125" customWidth="1"/>
    <col min="9475" max="9475" width="10.28515625" customWidth="1"/>
    <col min="9476" max="9476" width="10.140625" customWidth="1"/>
    <col min="9478" max="9478" width="11.7109375" customWidth="1"/>
    <col min="9479" max="9479" width="10.140625" customWidth="1"/>
    <col min="9480" max="9480" width="12.28515625" customWidth="1"/>
    <col min="9481" max="9481" width="9.7109375" customWidth="1"/>
    <col min="9482" max="9482" width="10.5703125" customWidth="1"/>
    <col min="9484" max="9484" width="13.140625" customWidth="1"/>
    <col min="9485" max="9485" width="9.7109375" customWidth="1"/>
    <col min="9716" max="9716" width="31.140625" bestFit="1" customWidth="1"/>
    <col min="9717" max="9717" width="10.5703125" customWidth="1"/>
    <col min="9718" max="9718" width="18.28515625" bestFit="1" customWidth="1"/>
    <col min="9719" max="9719" width="7.85546875" customWidth="1"/>
    <col min="9720" max="9720" width="10.7109375" bestFit="1" customWidth="1"/>
    <col min="9721" max="9721" width="9.140625" customWidth="1"/>
    <col min="9723" max="9723" width="10.5703125" customWidth="1"/>
    <col min="9724" max="9724" width="17.7109375" customWidth="1"/>
    <col min="9726" max="9726" width="10.7109375" customWidth="1"/>
    <col min="9728" max="9728" width="11.28515625" customWidth="1"/>
    <col min="9730" max="9730" width="11.5703125" customWidth="1"/>
    <col min="9731" max="9731" width="10.28515625" customWidth="1"/>
    <col min="9732" max="9732" width="10.140625" customWidth="1"/>
    <col min="9734" max="9734" width="11.7109375" customWidth="1"/>
    <col min="9735" max="9735" width="10.140625" customWidth="1"/>
    <col min="9736" max="9736" width="12.28515625" customWidth="1"/>
    <col min="9737" max="9737" width="9.7109375" customWidth="1"/>
    <col min="9738" max="9738" width="10.5703125" customWidth="1"/>
    <col min="9740" max="9740" width="13.140625" customWidth="1"/>
    <col min="9741" max="9741" width="9.7109375" customWidth="1"/>
    <col min="9972" max="9972" width="31.140625" bestFit="1" customWidth="1"/>
    <col min="9973" max="9973" width="10.5703125" customWidth="1"/>
    <col min="9974" max="9974" width="18.28515625" bestFit="1" customWidth="1"/>
    <col min="9975" max="9975" width="7.85546875" customWidth="1"/>
    <col min="9976" max="9976" width="10.7109375" bestFit="1" customWidth="1"/>
    <col min="9977" max="9977" width="9.140625" customWidth="1"/>
    <col min="9979" max="9979" width="10.5703125" customWidth="1"/>
    <col min="9980" max="9980" width="17.7109375" customWidth="1"/>
    <col min="9982" max="9982" width="10.7109375" customWidth="1"/>
    <col min="9984" max="9984" width="11.28515625" customWidth="1"/>
    <col min="9986" max="9986" width="11.5703125" customWidth="1"/>
    <col min="9987" max="9987" width="10.28515625" customWidth="1"/>
    <col min="9988" max="9988" width="10.140625" customWidth="1"/>
    <col min="9990" max="9990" width="11.7109375" customWidth="1"/>
    <col min="9991" max="9991" width="10.140625" customWidth="1"/>
    <col min="9992" max="9992" width="12.28515625" customWidth="1"/>
    <col min="9993" max="9993" width="9.7109375" customWidth="1"/>
    <col min="9994" max="9994" width="10.5703125" customWidth="1"/>
    <col min="9996" max="9996" width="13.140625" customWidth="1"/>
    <col min="9997" max="9997" width="9.7109375" customWidth="1"/>
    <col min="10228" max="10228" width="31.140625" bestFit="1" customWidth="1"/>
    <col min="10229" max="10229" width="10.5703125" customWidth="1"/>
    <col min="10230" max="10230" width="18.28515625" bestFit="1" customWidth="1"/>
    <col min="10231" max="10231" width="7.85546875" customWidth="1"/>
    <col min="10232" max="10232" width="10.7109375" bestFit="1" customWidth="1"/>
    <col min="10233" max="10233" width="9.140625" customWidth="1"/>
    <col min="10235" max="10235" width="10.5703125" customWidth="1"/>
    <col min="10236" max="10236" width="17.7109375" customWidth="1"/>
    <col min="10238" max="10238" width="10.7109375" customWidth="1"/>
    <col min="10240" max="10240" width="11.28515625" customWidth="1"/>
    <col min="10242" max="10242" width="11.5703125" customWidth="1"/>
    <col min="10243" max="10243" width="10.28515625" customWidth="1"/>
    <col min="10244" max="10244" width="10.140625" customWidth="1"/>
    <col min="10246" max="10246" width="11.7109375" customWidth="1"/>
    <col min="10247" max="10247" width="10.140625" customWidth="1"/>
    <col min="10248" max="10248" width="12.28515625" customWidth="1"/>
    <col min="10249" max="10249" width="9.7109375" customWidth="1"/>
    <col min="10250" max="10250" width="10.5703125" customWidth="1"/>
    <col min="10252" max="10252" width="13.140625" customWidth="1"/>
    <col min="10253" max="10253" width="9.7109375" customWidth="1"/>
    <col min="10484" max="10484" width="31.140625" bestFit="1" customWidth="1"/>
    <col min="10485" max="10485" width="10.5703125" customWidth="1"/>
    <col min="10486" max="10486" width="18.28515625" bestFit="1" customWidth="1"/>
    <col min="10487" max="10487" width="7.85546875" customWidth="1"/>
    <col min="10488" max="10488" width="10.7109375" bestFit="1" customWidth="1"/>
    <col min="10489" max="10489" width="9.140625" customWidth="1"/>
    <col min="10491" max="10491" width="10.5703125" customWidth="1"/>
    <col min="10492" max="10492" width="17.7109375" customWidth="1"/>
    <col min="10494" max="10494" width="10.7109375" customWidth="1"/>
    <col min="10496" max="10496" width="11.28515625" customWidth="1"/>
    <col min="10498" max="10498" width="11.5703125" customWidth="1"/>
    <col min="10499" max="10499" width="10.28515625" customWidth="1"/>
    <col min="10500" max="10500" width="10.140625" customWidth="1"/>
    <col min="10502" max="10502" width="11.7109375" customWidth="1"/>
    <col min="10503" max="10503" width="10.140625" customWidth="1"/>
    <col min="10504" max="10504" width="12.28515625" customWidth="1"/>
    <col min="10505" max="10505" width="9.7109375" customWidth="1"/>
    <col min="10506" max="10506" width="10.5703125" customWidth="1"/>
    <col min="10508" max="10508" width="13.140625" customWidth="1"/>
    <col min="10509" max="10509" width="9.7109375" customWidth="1"/>
    <col min="10740" max="10740" width="31.140625" bestFit="1" customWidth="1"/>
    <col min="10741" max="10741" width="10.5703125" customWidth="1"/>
    <col min="10742" max="10742" width="18.28515625" bestFit="1" customWidth="1"/>
    <col min="10743" max="10743" width="7.85546875" customWidth="1"/>
    <col min="10744" max="10744" width="10.7109375" bestFit="1" customWidth="1"/>
    <col min="10745" max="10745" width="9.140625" customWidth="1"/>
    <col min="10747" max="10747" width="10.5703125" customWidth="1"/>
    <col min="10748" max="10748" width="17.7109375" customWidth="1"/>
    <col min="10750" max="10750" width="10.7109375" customWidth="1"/>
    <col min="10752" max="10752" width="11.28515625" customWidth="1"/>
    <col min="10754" max="10754" width="11.5703125" customWidth="1"/>
    <col min="10755" max="10755" width="10.28515625" customWidth="1"/>
    <col min="10756" max="10756" width="10.140625" customWidth="1"/>
    <col min="10758" max="10758" width="11.7109375" customWidth="1"/>
    <col min="10759" max="10759" width="10.140625" customWidth="1"/>
    <col min="10760" max="10760" width="12.28515625" customWidth="1"/>
    <col min="10761" max="10761" width="9.7109375" customWidth="1"/>
    <col min="10762" max="10762" width="10.5703125" customWidth="1"/>
    <col min="10764" max="10764" width="13.140625" customWidth="1"/>
    <col min="10765" max="10765" width="9.7109375" customWidth="1"/>
    <col min="10996" max="10996" width="31.140625" bestFit="1" customWidth="1"/>
    <col min="10997" max="10997" width="10.5703125" customWidth="1"/>
    <col min="10998" max="10998" width="18.28515625" bestFit="1" customWidth="1"/>
    <col min="10999" max="10999" width="7.85546875" customWidth="1"/>
    <col min="11000" max="11000" width="10.7109375" bestFit="1" customWidth="1"/>
    <col min="11001" max="11001" width="9.140625" customWidth="1"/>
    <col min="11003" max="11003" width="10.5703125" customWidth="1"/>
    <col min="11004" max="11004" width="17.7109375" customWidth="1"/>
    <col min="11006" max="11006" width="10.7109375" customWidth="1"/>
    <col min="11008" max="11008" width="11.28515625" customWidth="1"/>
    <col min="11010" max="11010" width="11.5703125" customWidth="1"/>
    <col min="11011" max="11011" width="10.28515625" customWidth="1"/>
    <col min="11012" max="11012" width="10.140625" customWidth="1"/>
    <col min="11014" max="11014" width="11.7109375" customWidth="1"/>
    <col min="11015" max="11015" width="10.140625" customWidth="1"/>
    <col min="11016" max="11016" width="12.28515625" customWidth="1"/>
    <col min="11017" max="11017" width="9.7109375" customWidth="1"/>
    <col min="11018" max="11018" width="10.5703125" customWidth="1"/>
    <col min="11020" max="11020" width="13.140625" customWidth="1"/>
    <col min="11021" max="11021" width="9.7109375" customWidth="1"/>
    <col min="11252" max="11252" width="31.140625" bestFit="1" customWidth="1"/>
    <col min="11253" max="11253" width="10.5703125" customWidth="1"/>
    <col min="11254" max="11254" width="18.28515625" bestFit="1" customWidth="1"/>
    <col min="11255" max="11255" width="7.85546875" customWidth="1"/>
    <col min="11256" max="11256" width="10.7109375" bestFit="1" customWidth="1"/>
    <col min="11257" max="11257" width="9.140625" customWidth="1"/>
    <col min="11259" max="11259" width="10.5703125" customWidth="1"/>
    <col min="11260" max="11260" width="17.7109375" customWidth="1"/>
    <col min="11262" max="11262" width="10.7109375" customWidth="1"/>
    <col min="11264" max="11264" width="11.28515625" customWidth="1"/>
    <col min="11266" max="11266" width="11.5703125" customWidth="1"/>
    <col min="11267" max="11267" width="10.28515625" customWidth="1"/>
    <col min="11268" max="11268" width="10.140625" customWidth="1"/>
    <col min="11270" max="11270" width="11.7109375" customWidth="1"/>
    <col min="11271" max="11271" width="10.140625" customWidth="1"/>
    <col min="11272" max="11272" width="12.28515625" customWidth="1"/>
    <col min="11273" max="11273" width="9.7109375" customWidth="1"/>
    <col min="11274" max="11274" width="10.5703125" customWidth="1"/>
    <col min="11276" max="11276" width="13.140625" customWidth="1"/>
    <col min="11277" max="11277" width="9.7109375" customWidth="1"/>
    <col min="11508" max="11508" width="31.140625" bestFit="1" customWidth="1"/>
    <col min="11509" max="11509" width="10.5703125" customWidth="1"/>
    <col min="11510" max="11510" width="18.28515625" bestFit="1" customWidth="1"/>
    <col min="11511" max="11511" width="7.85546875" customWidth="1"/>
    <col min="11512" max="11512" width="10.7109375" bestFit="1" customWidth="1"/>
    <col min="11513" max="11513" width="9.140625" customWidth="1"/>
    <col min="11515" max="11515" width="10.5703125" customWidth="1"/>
    <col min="11516" max="11516" width="17.7109375" customWidth="1"/>
    <col min="11518" max="11518" width="10.7109375" customWidth="1"/>
    <col min="11520" max="11520" width="11.28515625" customWidth="1"/>
    <col min="11522" max="11522" width="11.5703125" customWidth="1"/>
    <col min="11523" max="11523" width="10.28515625" customWidth="1"/>
    <col min="11524" max="11524" width="10.140625" customWidth="1"/>
    <col min="11526" max="11526" width="11.7109375" customWidth="1"/>
    <col min="11527" max="11527" width="10.140625" customWidth="1"/>
    <col min="11528" max="11528" width="12.28515625" customWidth="1"/>
    <col min="11529" max="11529" width="9.7109375" customWidth="1"/>
    <col min="11530" max="11530" width="10.5703125" customWidth="1"/>
    <col min="11532" max="11532" width="13.140625" customWidth="1"/>
    <col min="11533" max="11533" width="9.7109375" customWidth="1"/>
    <col min="11764" max="11764" width="31.140625" bestFit="1" customWidth="1"/>
    <col min="11765" max="11765" width="10.5703125" customWidth="1"/>
    <col min="11766" max="11766" width="18.28515625" bestFit="1" customWidth="1"/>
    <col min="11767" max="11767" width="7.85546875" customWidth="1"/>
    <col min="11768" max="11768" width="10.7109375" bestFit="1" customWidth="1"/>
    <col min="11769" max="11769" width="9.140625" customWidth="1"/>
    <col min="11771" max="11771" width="10.5703125" customWidth="1"/>
    <col min="11772" max="11772" width="17.7109375" customWidth="1"/>
    <col min="11774" max="11774" width="10.7109375" customWidth="1"/>
    <col min="11776" max="11776" width="11.28515625" customWidth="1"/>
    <col min="11778" max="11778" width="11.5703125" customWidth="1"/>
    <col min="11779" max="11779" width="10.28515625" customWidth="1"/>
    <col min="11780" max="11780" width="10.140625" customWidth="1"/>
    <col min="11782" max="11782" width="11.7109375" customWidth="1"/>
    <col min="11783" max="11783" width="10.140625" customWidth="1"/>
    <col min="11784" max="11784" width="12.28515625" customWidth="1"/>
    <col min="11785" max="11785" width="9.7109375" customWidth="1"/>
    <col min="11786" max="11786" width="10.5703125" customWidth="1"/>
    <col min="11788" max="11788" width="13.140625" customWidth="1"/>
    <col min="11789" max="11789" width="9.7109375" customWidth="1"/>
    <col min="12020" max="12020" width="31.140625" bestFit="1" customWidth="1"/>
    <col min="12021" max="12021" width="10.5703125" customWidth="1"/>
    <col min="12022" max="12022" width="18.28515625" bestFit="1" customWidth="1"/>
    <col min="12023" max="12023" width="7.85546875" customWidth="1"/>
    <col min="12024" max="12024" width="10.7109375" bestFit="1" customWidth="1"/>
    <col min="12025" max="12025" width="9.140625" customWidth="1"/>
    <col min="12027" max="12027" width="10.5703125" customWidth="1"/>
    <col min="12028" max="12028" width="17.7109375" customWidth="1"/>
    <col min="12030" max="12030" width="10.7109375" customWidth="1"/>
    <col min="12032" max="12032" width="11.28515625" customWidth="1"/>
    <col min="12034" max="12034" width="11.5703125" customWidth="1"/>
    <col min="12035" max="12035" width="10.28515625" customWidth="1"/>
    <col min="12036" max="12036" width="10.140625" customWidth="1"/>
    <col min="12038" max="12038" width="11.7109375" customWidth="1"/>
    <col min="12039" max="12039" width="10.140625" customWidth="1"/>
    <col min="12040" max="12040" width="12.28515625" customWidth="1"/>
    <col min="12041" max="12041" width="9.7109375" customWidth="1"/>
    <col min="12042" max="12042" width="10.5703125" customWidth="1"/>
    <col min="12044" max="12044" width="13.140625" customWidth="1"/>
    <col min="12045" max="12045" width="9.7109375" customWidth="1"/>
    <col min="12276" max="12276" width="31.140625" bestFit="1" customWidth="1"/>
    <col min="12277" max="12277" width="10.5703125" customWidth="1"/>
    <col min="12278" max="12278" width="18.28515625" bestFit="1" customWidth="1"/>
    <col min="12279" max="12279" width="7.85546875" customWidth="1"/>
    <col min="12280" max="12280" width="10.7109375" bestFit="1" customWidth="1"/>
    <col min="12281" max="12281" width="9.140625" customWidth="1"/>
    <col min="12283" max="12283" width="10.5703125" customWidth="1"/>
    <col min="12284" max="12284" width="17.7109375" customWidth="1"/>
    <col min="12286" max="12286" width="10.7109375" customWidth="1"/>
    <col min="12288" max="12288" width="11.28515625" customWidth="1"/>
    <col min="12290" max="12290" width="11.5703125" customWidth="1"/>
    <col min="12291" max="12291" width="10.28515625" customWidth="1"/>
    <col min="12292" max="12292" width="10.140625" customWidth="1"/>
    <col min="12294" max="12294" width="11.7109375" customWidth="1"/>
    <col min="12295" max="12295" width="10.140625" customWidth="1"/>
    <col min="12296" max="12296" width="12.28515625" customWidth="1"/>
    <col min="12297" max="12297" width="9.7109375" customWidth="1"/>
    <col min="12298" max="12298" width="10.5703125" customWidth="1"/>
    <col min="12300" max="12300" width="13.140625" customWidth="1"/>
    <col min="12301" max="12301" width="9.7109375" customWidth="1"/>
    <col min="12532" max="12532" width="31.140625" bestFit="1" customWidth="1"/>
    <col min="12533" max="12533" width="10.5703125" customWidth="1"/>
    <col min="12534" max="12534" width="18.28515625" bestFit="1" customWidth="1"/>
    <col min="12535" max="12535" width="7.85546875" customWidth="1"/>
    <col min="12536" max="12536" width="10.7109375" bestFit="1" customWidth="1"/>
    <col min="12537" max="12537" width="9.140625" customWidth="1"/>
    <col min="12539" max="12539" width="10.5703125" customWidth="1"/>
    <col min="12540" max="12540" width="17.7109375" customWidth="1"/>
    <col min="12542" max="12542" width="10.7109375" customWidth="1"/>
    <col min="12544" max="12544" width="11.28515625" customWidth="1"/>
    <col min="12546" max="12546" width="11.5703125" customWidth="1"/>
    <col min="12547" max="12547" width="10.28515625" customWidth="1"/>
    <col min="12548" max="12548" width="10.140625" customWidth="1"/>
    <col min="12550" max="12550" width="11.7109375" customWidth="1"/>
    <col min="12551" max="12551" width="10.140625" customWidth="1"/>
    <col min="12552" max="12552" width="12.28515625" customWidth="1"/>
    <col min="12553" max="12553" width="9.7109375" customWidth="1"/>
    <col min="12554" max="12554" width="10.5703125" customWidth="1"/>
    <col min="12556" max="12556" width="13.140625" customWidth="1"/>
    <col min="12557" max="12557" width="9.7109375" customWidth="1"/>
    <col min="12788" max="12788" width="31.140625" bestFit="1" customWidth="1"/>
    <col min="12789" max="12789" width="10.5703125" customWidth="1"/>
    <col min="12790" max="12790" width="18.28515625" bestFit="1" customWidth="1"/>
    <col min="12791" max="12791" width="7.85546875" customWidth="1"/>
    <col min="12792" max="12792" width="10.7109375" bestFit="1" customWidth="1"/>
    <col min="12793" max="12793" width="9.140625" customWidth="1"/>
    <col min="12795" max="12795" width="10.5703125" customWidth="1"/>
    <col min="12796" max="12796" width="17.7109375" customWidth="1"/>
    <col min="12798" max="12798" width="10.7109375" customWidth="1"/>
    <col min="12800" max="12800" width="11.28515625" customWidth="1"/>
    <col min="12802" max="12802" width="11.5703125" customWidth="1"/>
    <col min="12803" max="12803" width="10.28515625" customWidth="1"/>
    <col min="12804" max="12804" width="10.140625" customWidth="1"/>
    <col min="12806" max="12806" width="11.7109375" customWidth="1"/>
    <col min="12807" max="12807" width="10.140625" customWidth="1"/>
    <col min="12808" max="12808" width="12.28515625" customWidth="1"/>
    <col min="12809" max="12809" width="9.7109375" customWidth="1"/>
    <col min="12810" max="12810" width="10.5703125" customWidth="1"/>
    <col min="12812" max="12812" width="13.140625" customWidth="1"/>
    <col min="12813" max="12813" width="9.7109375" customWidth="1"/>
    <col min="13044" max="13044" width="31.140625" bestFit="1" customWidth="1"/>
    <col min="13045" max="13045" width="10.5703125" customWidth="1"/>
    <col min="13046" max="13046" width="18.28515625" bestFit="1" customWidth="1"/>
    <col min="13047" max="13047" width="7.85546875" customWidth="1"/>
    <col min="13048" max="13048" width="10.7109375" bestFit="1" customWidth="1"/>
    <col min="13049" max="13049" width="9.140625" customWidth="1"/>
    <col min="13051" max="13051" width="10.5703125" customWidth="1"/>
    <col min="13052" max="13052" width="17.7109375" customWidth="1"/>
    <col min="13054" max="13054" width="10.7109375" customWidth="1"/>
    <col min="13056" max="13056" width="11.28515625" customWidth="1"/>
    <col min="13058" max="13058" width="11.5703125" customWidth="1"/>
    <col min="13059" max="13059" width="10.28515625" customWidth="1"/>
    <col min="13060" max="13060" width="10.140625" customWidth="1"/>
    <col min="13062" max="13062" width="11.7109375" customWidth="1"/>
    <col min="13063" max="13063" width="10.140625" customWidth="1"/>
    <col min="13064" max="13064" width="12.28515625" customWidth="1"/>
    <col min="13065" max="13065" width="9.7109375" customWidth="1"/>
    <col min="13066" max="13066" width="10.5703125" customWidth="1"/>
    <col min="13068" max="13068" width="13.140625" customWidth="1"/>
    <col min="13069" max="13069" width="9.7109375" customWidth="1"/>
    <col min="13300" max="13300" width="31.140625" bestFit="1" customWidth="1"/>
    <col min="13301" max="13301" width="10.5703125" customWidth="1"/>
    <col min="13302" max="13302" width="18.28515625" bestFit="1" customWidth="1"/>
    <col min="13303" max="13303" width="7.85546875" customWidth="1"/>
    <col min="13304" max="13304" width="10.7109375" bestFit="1" customWidth="1"/>
    <col min="13305" max="13305" width="9.140625" customWidth="1"/>
    <col min="13307" max="13307" width="10.5703125" customWidth="1"/>
    <col min="13308" max="13308" width="17.7109375" customWidth="1"/>
    <col min="13310" max="13310" width="10.7109375" customWidth="1"/>
    <col min="13312" max="13312" width="11.28515625" customWidth="1"/>
    <col min="13314" max="13314" width="11.5703125" customWidth="1"/>
    <col min="13315" max="13315" width="10.28515625" customWidth="1"/>
    <col min="13316" max="13316" width="10.140625" customWidth="1"/>
    <col min="13318" max="13318" width="11.7109375" customWidth="1"/>
    <col min="13319" max="13319" width="10.140625" customWidth="1"/>
    <col min="13320" max="13320" width="12.28515625" customWidth="1"/>
    <col min="13321" max="13321" width="9.7109375" customWidth="1"/>
    <col min="13322" max="13322" width="10.5703125" customWidth="1"/>
    <col min="13324" max="13324" width="13.140625" customWidth="1"/>
    <col min="13325" max="13325" width="9.7109375" customWidth="1"/>
    <col min="13556" max="13556" width="31.140625" bestFit="1" customWidth="1"/>
    <col min="13557" max="13557" width="10.5703125" customWidth="1"/>
    <col min="13558" max="13558" width="18.28515625" bestFit="1" customWidth="1"/>
    <col min="13559" max="13559" width="7.85546875" customWidth="1"/>
    <col min="13560" max="13560" width="10.7109375" bestFit="1" customWidth="1"/>
    <col min="13561" max="13561" width="9.140625" customWidth="1"/>
    <col min="13563" max="13563" width="10.5703125" customWidth="1"/>
    <col min="13564" max="13564" width="17.7109375" customWidth="1"/>
    <col min="13566" max="13566" width="10.7109375" customWidth="1"/>
    <col min="13568" max="13568" width="11.28515625" customWidth="1"/>
    <col min="13570" max="13570" width="11.5703125" customWidth="1"/>
    <col min="13571" max="13571" width="10.28515625" customWidth="1"/>
    <col min="13572" max="13572" width="10.140625" customWidth="1"/>
    <col min="13574" max="13574" width="11.7109375" customWidth="1"/>
    <col min="13575" max="13575" width="10.140625" customWidth="1"/>
    <col min="13576" max="13576" width="12.28515625" customWidth="1"/>
    <col min="13577" max="13577" width="9.7109375" customWidth="1"/>
    <col min="13578" max="13578" width="10.5703125" customWidth="1"/>
    <col min="13580" max="13580" width="13.140625" customWidth="1"/>
    <col min="13581" max="13581" width="9.7109375" customWidth="1"/>
    <col min="13812" max="13812" width="31.140625" bestFit="1" customWidth="1"/>
    <col min="13813" max="13813" width="10.5703125" customWidth="1"/>
    <col min="13814" max="13814" width="18.28515625" bestFit="1" customWidth="1"/>
    <col min="13815" max="13815" width="7.85546875" customWidth="1"/>
    <col min="13816" max="13816" width="10.7109375" bestFit="1" customWidth="1"/>
    <col min="13817" max="13817" width="9.140625" customWidth="1"/>
    <col min="13819" max="13819" width="10.5703125" customWidth="1"/>
    <col min="13820" max="13820" width="17.7109375" customWidth="1"/>
    <col min="13822" max="13822" width="10.7109375" customWidth="1"/>
    <col min="13824" max="13824" width="11.28515625" customWidth="1"/>
    <col min="13826" max="13826" width="11.5703125" customWidth="1"/>
    <col min="13827" max="13827" width="10.28515625" customWidth="1"/>
    <col min="13828" max="13828" width="10.140625" customWidth="1"/>
    <col min="13830" max="13830" width="11.7109375" customWidth="1"/>
    <col min="13831" max="13831" width="10.140625" customWidth="1"/>
    <col min="13832" max="13832" width="12.28515625" customWidth="1"/>
    <col min="13833" max="13833" width="9.7109375" customWidth="1"/>
    <col min="13834" max="13834" width="10.5703125" customWidth="1"/>
    <col min="13836" max="13836" width="13.140625" customWidth="1"/>
    <col min="13837" max="13837" width="9.7109375" customWidth="1"/>
    <col min="14068" max="14068" width="31.140625" bestFit="1" customWidth="1"/>
    <col min="14069" max="14069" width="10.5703125" customWidth="1"/>
    <col min="14070" max="14070" width="18.28515625" bestFit="1" customWidth="1"/>
    <col min="14071" max="14071" width="7.85546875" customWidth="1"/>
    <col min="14072" max="14072" width="10.7109375" bestFit="1" customWidth="1"/>
    <col min="14073" max="14073" width="9.140625" customWidth="1"/>
    <col min="14075" max="14075" width="10.5703125" customWidth="1"/>
    <col min="14076" max="14076" width="17.7109375" customWidth="1"/>
    <col min="14078" max="14078" width="10.7109375" customWidth="1"/>
    <col min="14080" max="14080" width="11.28515625" customWidth="1"/>
    <col min="14082" max="14082" width="11.5703125" customWidth="1"/>
    <col min="14083" max="14083" width="10.28515625" customWidth="1"/>
    <col min="14084" max="14084" width="10.140625" customWidth="1"/>
    <col min="14086" max="14086" width="11.7109375" customWidth="1"/>
    <col min="14087" max="14087" width="10.140625" customWidth="1"/>
    <col min="14088" max="14088" width="12.28515625" customWidth="1"/>
    <col min="14089" max="14089" width="9.7109375" customWidth="1"/>
    <col min="14090" max="14090" width="10.5703125" customWidth="1"/>
    <col min="14092" max="14092" width="13.140625" customWidth="1"/>
    <col min="14093" max="14093" width="9.7109375" customWidth="1"/>
    <col min="14324" max="14324" width="31.140625" bestFit="1" customWidth="1"/>
    <col min="14325" max="14325" width="10.5703125" customWidth="1"/>
    <col min="14326" max="14326" width="18.28515625" bestFit="1" customWidth="1"/>
    <col min="14327" max="14327" width="7.85546875" customWidth="1"/>
    <col min="14328" max="14328" width="10.7109375" bestFit="1" customWidth="1"/>
    <col min="14329" max="14329" width="9.140625" customWidth="1"/>
    <col min="14331" max="14331" width="10.5703125" customWidth="1"/>
    <col min="14332" max="14332" width="17.7109375" customWidth="1"/>
    <col min="14334" max="14334" width="10.7109375" customWidth="1"/>
    <col min="14336" max="14336" width="11.28515625" customWidth="1"/>
    <col min="14338" max="14338" width="11.5703125" customWidth="1"/>
    <col min="14339" max="14339" width="10.28515625" customWidth="1"/>
    <col min="14340" max="14340" width="10.140625" customWidth="1"/>
    <col min="14342" max="14342" width="11.7109375" customWidth="1"/>
    <col min="14343" max="14343" width="10.140625" customWidth="1"/>
    <col min="14344" max="14344" width="12.28515625" customWidth="1"/>
    <col min="14345" max="14345" width="9.7109375" customWidth="1"/>
    <col min="14346" max="14346" width="10.5703125" customWidth="1"/>
    <col min="14348" max="14348" width="13.140625" customWidth="1"/>
    <col min="14349" max="14349" width="9.7109375" customWidth="1"/>
    <col min="14580" max="14580" width="31.140625" bestFit="1" customWidth="1"/>
    <col min="14581" max="14581" width="10.5703125" customWidth="1"/>
    <col min="14582" max="14582" width="18.28515625" bestFit="1" customWidth="1"/>
    <col min="14583" max="14583" width="7.85546875" customWidth="1"/>
    <col min="14584" max="14584" width="10.7109375" bestFit="1" customWidth="1"/>
    <col min="14585" max="14585" width="9.140625" customWidth="1"/>
    <col min="14587" max="14587" width="10.5703125" customWidth="1"/>
    <col min="14588" max="14588" width="17.7109375" customWidth="1"/>
    <col min="14590" max="14590" width="10.7109375" customWidth="1"/>
    <col min="14592" max="14592" width="11.28515625" customWidth="1"/>
    <col min="14594" max="14594" width="11.5703125" customWidth="1"/>
    <col min="14595" max="14595" width="10.28515625" customWidth="1"/>
    <col min="14596" max="14596" width="10.140625" customWidth="1"/>
    <col min="14598" max="14598" width="11.7109375" customWidth="1"/>
    <col min="14599" max="14599" width="10.140625" customWidth="1"/>
    <col min="14600" max="14600" width="12.28515625" customWidth="1"/>
    <col min="14601" max="14601" width="9.7109375" customWidth="1"/>
    <col min="14602" max="14602" width="10.5703125" customWidth="1"/>
    <col min="14604" max="14604" width="13.140625" customWidth="1"/>
    <col min="14605" max="14605" width="9.7109375" customWidth="1"/>
    <col min="14836" max="14836" width="31.140625" bestFit="1" customWidth="1"/>
    <col min="14837" max="14837" width="10.5703125" customWidth="1"/>
    <col min="14838" max="14838" width="18.28515625" bestFit="1" customWidth="1"/>
    <col min="14839" max="14839" width="7.85546875" customWidth="1"/>
    <col min="14840" max="14840" width="10.7109375" bestFit="1" customWidth="1"/>
    <col min="14841" max="14841" width="9.140625" customWidth="1"/>
    <col min="14843" max="14843" width="10.5703125" customWidth="1"/>
    <col min="14844" max="14844" width="17.7109375" customWidth="1"/>
    <col min="14846" max="14846" width="10.7109375" customWidth="1"/>
    <col min="14848" max="14848" width="11.28515625" customWidth="1"/>
    <col min="14850" max="14850" width="11.5703125" customWidth="1"/>
    <col min="14851" max="14851" width="10.28515625" customWidth="1"/>
    <col min="14852" max="14852" width="10.140625" customWidth="1"/>
    <col min="14854" max="14854" width="11.7109375" customWidth="1"/>
    <col min="14855" max="14855" width="10.140625" customWidth="1"/>
    <col min="14856" max="14856" width="12.28515625" customWidth="1"/>
    <col min="14857" max="14857" width="9.7109375" customWidth="1"/>
    <col min="14858" max="14858" width="10.5703125" customWidth="1"/>
    <col min="14860" max="14860" width="13.140625" customWidth="1"/>
    <col min="14861" max="14861" width="9.7109375" customWidth="1"/>
    <col min="15092" max="15092" width="31.140625" bestFit="1" customWidth="1"/>
    <col min="15093" max="15093" width="10.5703125" customWidth="1"/>
    <col min="15094" max="15094" width="18.28515625" bestFit="1" customWidth="1"/>
    <col min="15095" max="15095" width="7.85546875" customWidth="1"/>
    <col min="15096" max="15096" width="10.7109375" bestFit="1" customWidth="1"/>
    <col min="15097" max="15097" width="9.140625" customWidth="1"/>
    <col min="15099" max="15099" width="10.5703125" customWidth="1"/>
    <col min="15100" max="15100" width="17.7109375" customWidth="1"/>
    <col min="15102" max="15102" width="10.7109375" customWidth="1"/>
    <col min="15104" max="15104" width="11.28515625" customWidth="1"/>
    <col min="15106" max="15106" width="11.5703125" customWidth="1"/>
    <col min="15107" max="15107" width="10.28515625" customWidth="1"/>
    <col min="15108" max="15108" width="10.140625" customWidth="1"/>
    <col min="15110" max="15110" width="11.7109375" customWidth="1"/>
    <col min="15111" max="15111" width="10.140625" customWidth="1"/>
    <col min="15112" max="15112" width="12.28515625" customWidth="1"/>
    <col min="15113" max="15113" width="9.7109375" customWidth="1"/>
    <col min="15114" max="15114" width="10.5703125" customWidth="1"/>
    <col min="15116" max="15116" width="13.140625" customWidth="1"/>
    <col min="15117" max="15117" width="9.7109375" customWidth="1"/>
    <col min="15348" max="15348" width="31.140625" bestFit="1" customWidth="1"/>
    <col min="15349" max="15349" width="10.5703125" customWidth="1"/>
    <col min="15350" max="15350" width="18.28515625" bestFit="1" customWidth="1"/>
    <col min="15351" max="15351" width="7.85546875" customWidth="1"/>
    <col min="15352" max="15352" width="10.7109375" bestFit="1" customWidth="1"/>
    <col min="15353" max="15353" width="9.140625" customWidth="1"/>
    <col min="15355" max="15355" width="10.5703125" customWidth="1"/>
    <col min="15356" max="15356" width="17.7109375" customWidth="1"/>
    <col min="15358" max="15358" width="10.7109375" customWidth="1"/>
    <col min="15360" max="15360" width="11.28515625" customWidth="1"/>
    <col min="15362" max="15362" width="11.5703125" customWidth="1"/>
    <col min="15363" max="15363" width="10.28515625" customWidth="1"/>
    <col min="15364" max="15364" width="10.140625" customWidth="1"/>
    <col min="15366" max="15366" width="11.7109375" customWidth="1"/>
    <col min="15367" max="15367" width="10.140625" customWidth="1"/>
    <col min="15368" max="15368" width="12.28515625" customWidth="1"/>
    <col min="15369" max="15369" width="9.7109375" customWidth="1"/>
    <col min="15370" max="15370" width="10.5703125" customWidth="1"/>
    <col min="15372" max="15372" width="13.140625" customWidth="1"/>
    <col min="15373" max="15373" width="9.7109375" customWidth="1"/>
    <col min="15604" max="15604" width="31.140625" bestFit="1" customWidth="1"/>
    <col min="15605" max="15605" width="10.5703125" customWidth="1"/>
    <col min="15606" max="15606" width="18.28515625" bestFit="1" customWidth="1"/>
    <col min="15607" max="15607" width="7.85546875" customWidth="1"/>
    <col min="15608" max="15608" width="10.7109375" bestFit="1" customWidth="1"/>
    <col min="15609" max="15609" width="9.140625" customWidth="1"/>
    <col min="15611" max="15611" width="10.5703125" customWidth="1"/>
    <col min="15612" max="15612" width="17.7109375" customWidth="1"/>
    <col min="15614" max="15614" width="10.7109375" customWidth="1"/>
    <col min="15616" max="15616" width="11.28515625" customWidth="1"/>
    <col min="15618" max="15618" width="11.5703125" customWidth="1"/>
    <col min="15619" max="15619" width="10.28515625" customWidth="1"/>
    <col min="15620" max="15620" width="10.140625" customWidth="1"/>
    <col min="15622" max="15622" width="11.7109375" customWidth="1"/>
    <col min="15623" max="15623" width="10.140625" customWidth="1"/>
    <col min="15624" max="15624" width="12.28515625" customWidth="1"/>
    <col min="15625" max="15625" width="9.7109375" customWidth="1"/>
    <col min="15626" max="15626" width="10.5703125" customWidth="1"/>
    <col min="15628" max="15628" width="13.140625" customWidth="1"/>
    <col min="15629" max="15629" width="9.7109375" customWidth="1"/>
    <col min="15860" max="15860" width="31.140625" bestFit="1" customWidth="1"/>
    <col min="15861" max="15861" width="10.5703125" customWidth="1"/>
    <col min="15862" max="15862" width="18.28515625" bestFit="1" customWidth="1"/>
    <col min="15863" max="15863" width="7.85546875" customWidth="1"/>
    <col min="15864" max="15864" width="10.7109375" bestFit="1" customWidth="1"/>
    <col min="15865" max="15865" width="9.140625" customWidth="1"/>
    <col min="15867" max="15867" width="10.5703125" customWidth="1"/>
    <col min="15868" max="15868" width="17.7109375" customWidth="1"/>
    <col min="15870" max="15870" width="10.7109375" customWidth="1"/>
    <col min="15872" max="15872" width="11.28515625" customWidth="1"/>
    <col min="15874" max="15874" width="11.5703125" customWidth="1"/>
    <col min="15875" max="15875" width="10.28515625" customWidth="1"/>
    <col min="15876" max="15876" width="10.140625" customWidth="1"/>
    <col min="15878" max="15878" width="11.7109375" customWidth="1"/>
    <col min="15879" max="15879" width="10.140625" customWidth="1"/>
    <col min="15880" max="15880" width="12.28515625" customWidth="1"/>
    <col min="15881" max="15881" width="9.7109375" customWidth="1"/>
    <col min="15882" max="15882" width="10.5703125" customWidth="1"/>
    <col min="15884" max="15884" width="13.140625" customWidth="1"/>
    <col min="15885" max="15885" width="9.7109375" customWidth="1"/>
    <col min="16116" max="16116" width="31.140625" bestFit="1" customWidth="1"/>
    <col min="16117" max="16117" width="10.5703125" customWidth="1"/>
    <col min="16118" max="16118" width="18.28515625" bestFit="1" customWidth="1"/>
    <col min="16119" max="16119" width="7.85546875" customWidth="1"/>
    <col min="16120" max="16120" width="10.7109375" bestFit="1" customWidth="1"/>
    <col min="16121" max="16121" width="9.140625" customWidth="1"/>
    <col min="16123" max="16123" width="10.5703125" customWidth="1"/>
    <col min="16124" max="16124" width="17.7109375" customWidth="1"/>
    <col min="16126" max="16126" width="10.7109375" customWidth="1"/>
    <col min="16128" max="16128" width="11.28515625" customWidth="1"/>
    <col min="16130" max="16130" width="11.5703125" customWidth="1"/>
    <col min="16131" max="16131" width="10.28515625" customWidth="1"/>
    <col min="16132" max="16132" width="10.140625" customWidth="1"/>
    <col min="16134" max="16134" width="11.7109375" customWidth="1"/>
    <col min="16135" max="16135" width="10.140625" customWidth="1"/>
    <col min="16136" max="16136" width="12.28515625" customWidth="1"/>
    <col min="16137" max="16137" width="9.7109375" customWidth="1"/>
    <col min="16138" max="16138" width="10.5703125" customWidth="1"/>
    <col min="16140" max="16140" width="13.140625" customWidth="1"/>
    <col min="16141" max="16141" width="9.7109375" customWidth="1"/>
  </cols>
  <sheetData>
    <row r="1" spans="1:13" ht="24.75" customHeight="1" thickBot="1" x14ac:dyDescent="0.4">
      <c r="A1" s="180" t="s">
        <v>303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3" ht="64.5" thickTop="1" thickBot="1" x14ac:dyDescent="0.3">
      <c r="A2" s="139" t="s">
        <v>1</v>
      </c>
      <c r="B2" s="140" t="s">
        <v>2</v>
      </c>
      <c r="C2" s="139" t="s">
        <v>3</v>
      </c>
      <c r="D2" s="139" t="s">
        <v>4</v>
      </c>
      <c r="E2" s="139" t="s">
        <v>5</v>
      </c>
      <c r="F2" s="139" t="s">
        <v>6</v>
      </c>
      <c r="G2" s="139" t="s">
        <v>7</v>
      </c>
      <c r="H2" s="1" t="s">
        <v>8</v>
      </c>
      <c r="I2" s="1" t="s">
        <v>111</v>
      </c>
      <c r="J2" s="1" t="s">
        <v>110</v>
      </c>
      <c r="K2" s="83" t="s">
        <v>112</v>
      </c>
      <c r="L2" s="74" t="s">
        <v>113</v>
      </c>
      <c r="M2" s="84" t="s">
        <v>114</v>
      </c>
    </row>
    <row r="3" spans="1:13" ht="15.75" thickTop="1" x14ac:dyDescent="0.25">
      <c r="A3" s="2" t="s">
        <v>302</v>
      </c>
      <c r="B3" s="2">
        <v>304</v>
      </c>
      <c r="C3" s="2" t="s">
        <v>301</v>
      </c>
      <c r="D3" s="3" t="s">
        <v>300</v>
      </c>
      <c r="E3" s="5">
        <v>1</v>
      </c>
      <c r="F3" s="176">
        <v>612</v>
      </c>
      <c r="G3" s="11">
        <f>F3-E3+1</f>
        <v>612</v>
      </c>
      <c r="H3" s="31">
        <f>SUM(G3+G4)+(F5-E5+1)</f>
        <v>1731</v>
      </c>
      <c r="I3" s="67">
        <v>43</v>
      </c>
      <c r="J3" s="72">
        <f>I3+G3</f>
        <v>655</v>
      </c>
      <c r="K3" s="163">
        <v>276</v>
      </c>
      <c r="L3" s="80">
        <v>260</v>
      </c>
      <c r="M3" s="162">
        <f>K3/J3</f>
        <v>0.42137404580152671</v>
      </c>
    </row>
    <row r="4" spans="1:13" x14ac:dyDescent="0.25">
      <c r="A4" s="8" t="s">
        <v>293</v>
      </c>
      <c r="B4" s="8">
        <v>305</v>
      </c>
      <c r="C4" s="8"/>
      <c r="D4" s="9"/>
      <c r="E4" s="11">
        <v>613</v>
      </c>
      <c r="F4" s="100">
        <v>1276</v>
      </c>
      <c r="G4" s="11">
        <f>F4-E4+1</f>
        <v>664</v>
      </c>
      <c r="H4" s="158"/>
      <c r="I4" s="68"/>
      <c r="J4" s="64">
        <f>I4+G4</f>
        <v>664</v>
      </c>
      <c r="K4" s="148">
        <v>255</v>
      </c>
      <c r="L4" s="81">
        <v>252</v>
      </c>
      <c r="M4" s="147">
        <f>K4/J4</f>
        <v>0.38403614457831325</v>
      </c>
    </row>
    <row r="5" spans="1:13" x14ac:dyDescent="0.25">
      <c r="A5" s="8" t="s">
        <v>262</v>
      </c>
      <c r="B5" s="8">
        <v>306</v>
      </c>
      <c r="C5" s="8"/>
      <c r="D5" s="9"/>
      <c r="E5" s="11">
        <v>1277</v>
      </c>
      <c r="F5" s="100">
        <v>1731</v>
      </c>
      <c r="G5" s="11">
        <f>F5-E5+1+F6</f>
        <v>708</v>
      </c>
      <c r="H5" s="158"/>
      <c r="I5" s="68"/>
      <c r="J5" s="64">
        <f>I5+G5</f>
        <v>708</v>
      </c>
      <c r="K5" s="148">
        <v>263</v>
      </c>
      <c r="L5" s="81">
        <v>256</v>
      </c>
      <c r="M5" s="147">
        <f>K5/J5</f>
        <v>0.37146892655367231</v>
      </c>
    </row>
    <row r="6" spans="1:13" x14ac:dyDescent="0.25">
      <c r="A6" s="8" t="s">
        <v>299</v>
      </c>
      <c r="B6" s="170" t="s">
        <v>15</v>
      </c>
      <c r="C6" s="8" t="s">
        <v>298</v>
      </c>
      <c r="D6" s="9" t="s">
        <v>297</v>
      </c>
      <c r="E6" s="11">
        <v>1</v>
      </c>
      <c r="F6" s="100">
        <v>253</v>
      </c>
      <c r="G6" s="11"/>
      <c r="H6" s="31">
        <f>SUM(F6-E6+1)+(F7-E7+1)+(F8-E8+1)</f>
        <v>1616</v>
      </c>
      <c r="I6" s="154">
        <v>64</v>
      </c>
      <c r="J6" s="64"/>
      <c r="K6" s="148"/>
      <c r="L6" s="81"/>
      <c r="M6" s="147"/>
    </row>
    <row r="7" spans="1:13" x14ac:dyDescent="0.25">
      <c r="A7" s="179"/>
      <c r="B7" s="28">
        <v>307</v>
      </c>
      <c r="C7" s="8"/>
      <c r="D7" s="9"/>
      <c r="E7" s="11">
        <v>254</v>
      </c>
      <c r="F7" s="100">
        <v>917</v>
      </c>
      <c r="G7" s="11">
        <f>F7-E7+1</f>
        <v>664</v>
      </c>
      <c r="H7" s="158"/>
      <c r="I7" s="68"/>
      <c r="J7" s="64">
        <f>I6+G7</f>
        <v>728</v>
      </c>
      <c r="K7" s="148">
        <v>274</v>
      </c>
      <c r="L7" s="81">
        <v>269</v>
      </c>
      <c r="M7" s="147">
        <f>K7/J7</f>
        <v>0.37637362637362637</v>
      </c>
    </row>
    <row r="8" spans="1:13" x14ac:dyDescent="0.25">
      <c r="A8" s="161"/>
      <c r="B8" s="28">
        <v>308</v>
      </c>
      <c r="C8" s="8"/>
      <c r="D8" s="9"/>
      <c r="E8" s="11">
        <v>918</v>
      </c>
      <c r="F8" s="100">
        <v>1616</v>
      </c>
      <c r="G8" s="11">
        <f>F8-E8+1</f>
        <v>699</v>
      </c>
      <c r="H8" s="158"/>
      <c r="I8" s="68"/>
      <c r="J8" s="64">
        <f>I8+G8</f>
        <v>699</v>
      </c>
      <c r="K8" s="148">
        <v>289</v>
      </c>
      <c r="L8" s="81">
        <v>288</v>
      </c>
      <c r="M8" s="147">
        <f>K8/J8</f>
        <v>0.413447782546495</v>
      </c>
    </row>
    <row r="9" spans="1:13" ht="15.75" thickBot="1" x14ac:dyDescent="0.3">
      <c r="A9" s="18"/>
      <c r="B9" s="96"/>
      <c r="C9" s="29"/>
      <c r="D9" s="24"/>
      <c r="E9" s="33"/>
      <c r="F9" s="110"/>
      <c r="G9" s="178"/>
      <c r="H9" s="164"/>
      <c r="I9" s="70"/>
      <c r="J9" s="93"/>
      <c r="K9" s="145"/>
      <c r="L9" s="82"/>
      <c r="M9" s="147"/>
    </row>
    <row r="10" spans="1:13" ht="15.75" thickTop="1" x14ac:dyDescent="0.25">
      <c r="A10" s="2" t="s">
        <v>296</v>
      </c>
      <c r="B10" s="28">
        <v>309</v>
      </c>
      <c r="C10" s="8" t="s">
        <v>295</v>
      </c>
      <c r="D10" s="9" t="s">
        <v>294</v>
      </c>
      <c r="E10" s="11">
        <v>1</v>
      </c>
      <c r="F10" s="11">
        <v>718</v>
      </c>
      <c r="G10" s="11">
        <f>F10-E10+1</f>
        <v>718</v>
      </c>
      <c r="H10" s="17">
        <f>SUM(G10+G11+G12)</f>
        <v>2286</v>
      </c>
      <c r="I10" s="67">
        <v>48</v>
      </c>
      <c r="J10" s="64">
        <f>I10+G10</f>
        <v>766</v>
      </c>
      <c r="K10" s="163">
        <v>330</v>
      </c>
      <c r="L10" s="76">
        <v>318</v>
      </c>
      <c r="M10" s="162">
        <f>K10/J10</f>
        <v>0.43080939947780678</v>
      </c>
    </row>
    <row r="11" spans="1:13" x14ac:dyDescent="0.25">
      <c r="A11" s="8" t="s">
        <v>293</v>
      </c>
      <c r="B11" s="28">
        <v>310</v>
      </c>
      <c r="C11" s="8"/>
      <c r="D11" s="9"/>
      <c r="E11" s="11">
        <v>719</v>
      </c>
      <c r="F11" s="11">
        <v>1440</v>
      </c>
      <c r="G11" s="11">
        <f>F11-E11+1</f>
        <v>722</v>
      </c>
      <c r="H11" s="177"/>
      <c r="I11" s="68"/>
      <c r="J11" s="64">
        <f>I11+G11</f>
        <v>722</v>
      </c>
      <c r="K11" s="148">
        <v>328</v>
      </c>
      <c r="L11" s="77">
        <v>323</v>
      </c>
      <c r="M11" s="147">
        <f>K11/J11</f>
        <v>0.45429362880886426</v>
      </c>
    </row>
    <row r="12" spans="1:13" x14ac:dyDescent="0.25">
      <c r="A12" s="8" t="s">
        <v>262</v>
      </c>
      <c r="B12" s="28">
        <v>311</v>
      </c>
      <c r="C12" s="8"/>
      <c r="D12" s="9"/>
      <c r="E12" s="11">
        <v>1441</v>
      </c>
      <c r="F12" s="11">
        <v>2286</v>
      </c>
      <c r="G12" s="11">
        <f>F12-E12+1</f>
        <v>846</v>
      </c>
      <c r="H12" s="177"/>
      <c r="I12" s="68"/>
      <c r="J12" s="64">
        <f>I12+G12</f>
        <v>846</v>
      </c>
      <c r="K12" s="148">
        <v>327</v>
      </c>
      <c r="L12" s="77">
        <v>323</v>
      </c>
      <c r="M12" s="147">
        <f>K12/J12</f>
        <v>0.38652482269503546</v>
      </c>
    </row>
    <row r="13" spans="1:13" ht="15.75" thickBot="1" x14ac:dyDescent="0.3">
      <c r="A13" s="8" t="s">
        <v>292</v>
      </c>
      <c r="B13" s="28"/>
      <c r="C13" s="29"/>
      <c r="D13" s="9"/>
      <c r="E13" s="11"/>
      <c r="F13" s="12"/>
      <c r="G13" s="160"/>
      <c r="H13" s="177"/>
      <c r="I13" s="70"/>
      <c r="J13" s="93"/>
      <c r="K13" s="145"/>
      <c r="L13" s="78"/>
      <c r="M13" s="144"/>
    </row>
    <row r="14" spans="1:13" ht="15.75" thickTop="1" x14ac:dyDescent="0.25">
      <c r="A14" s="2" t="s">
        <v>291</v>
      </c>
      <c r="B14" s="106">
        <v>312</v>
      </c>
      <c r="C14" s="2" t="s">
        <v>290</v>
      </c>
      <c r="D14" s="106" t="s">
        <v>289</v>
      </c>
      <c r="E14" s="5">
        <v>1</v>
      </c>
      <c r="F14" s="176">
        <v>702</v>
      </c>
      <c r="G14" s="5">
        <f>F14-E14+1</f>
        <v>702</v>
      </c>
      <c r="H14" s="59">
        <f>SUM(F14-E14+1)+(F15-E15+1)</f>
        <v>1255</v>
      </c>
      <c r="I14" s="67">
        <v>47</v>
      </c>
      <c r="J14" s="64">
        <f>I14+G14</f>
        <v>749</v>
      </c>
      <c r="K14" s="163">
        <v>349</v>
      </c>
      <c r="L14" s="76">
        <v>323</v>
      </c>
      <c r="M14" s="162">
        <f>K14/J14</f>
        <v>0.46595460614152201</v>
      </c>
    </row>
    <row r="15" spans="1:13" x14ac:dyDescent="0.25">
      <c r="A15" s="8" t="s">
        <v>288</v>
      </c>
      <c r="B15" s="28">
        <v>313</v>
      </c>
      <c r="C15" s="8"/>
      <c r="E15" s="11">
        <v>703</v>
      </c>
      <c r="F15" s="100">
        <v>1255</v>
      </c>
      <c r="G15" s="11">
        <f>F15-E15+1+F16</f>
        <v>800</v>
      </c>
      <c r="H15" s="31"/>
      <c r="I15" s="68"/>
      <c r="J15" s="64">
        <f>I15+G15</f>
        <v>800</v>
      </c>
      <c r="K15" s="148">
        <v>285</v>
      </c>
      <c r="L15" s="77">
        <v>276</v>
      </c>
      <c r="M15" s="147">
        <f>K15/J15</f>
        <v>0.35625000000000001</v>
      </c>
    </row>
    <row r="16" spans="1:13" x14ac:dyDescent="0.25">
      <c r="A16" s="8" t="s">
        <v>251</v>
      </c>
      <c r="B16" s="170" t="s">
        <v>15</v>
      </c>
      <c r="C16" s="8" t="s">
        <v>286</v>
      </c>
      <c r="D16" s="28" t="s">
        <v>285</v>
      </c>
      <c r="E16" s="11">
        <v>1</v>
      </c>
      <c r="F16" s="100">
        <v>247</v>
      </c>
      <c r="G16" s="11"/>
      <c r="H16" s="31"/>
      <c r="I16" s="68"/>
      <c r="J16" s="64"/>
      <c r="K16" s="148"/>
      <c r="L16" s="77"/>
      <c r="M16" s="147"/>
    </row>
    <row r="17" spans="1:13" x14ac:dyDescent="0.25">
      <c r="A17" s="8" t="s">
        <v>287</v>
      </c>
      <c r="B17" s="28">
        <v>314</v>
      </c>
      <c r="C17" s="8" t="s">
        <v>286</v>
      </c>
      <c r="D17" s="9" t="s">
        <v>285</v>
      </c>
      <c r="E17" s="11">
        <v>248</v>
      </c>
      <c r="F17" s="100">
        <v>1057</v>
      </c>
      <c r="G17" s="11">
        <f>F17-E17+1</f>
        <v>810</v>
      </c>
      <c r="H17" s="31">
        <f>SUM(F16-E16+1)+(F17-E17+1)</f>
        <v>1057</v>
      </c>
      <c r="I17" s="154">
        <v>32</v>
      </c>
      <c r="J17" s="64">
        <f>I17+G17</f>
        <v>842</v>
      </c>
      <c r="K17" s="148">
        <v>296</v>
      </c>
      <c r="L17" s="77">
        <v>285</v>
      </c>
      <c r="M17" s="147">
        <f>K17/J17</f>
        <v>0.35154394299287411</v>
      </c>
    </row>
    <row r="18" spans="1:13" x14ac:dyDescent="0.25">
      <c r="A18" s="8"/>
      <c r="B18" s="28"/>
      <c r="C18" s="8"/>
      <c r="D18" s="9"/>
      <c r="E18" s="11"/>
      <c r="F18" s="100"/>
      <c r="G18" s="11"/>
      <c r="H18" s="31"/>
      <c r="I18" s="68"/>
      <c r="J18" s="64"/>
      <c r="K18" s="148"/>
      <c r="L18" s="77"/>
      <c r="M18" s="147"/>
    </row>
    <row r="19" spans="1:13" x14ac:dyDescent="0.25">
      <c r="A19" s="8"/>
      <c r="B19" s="28">
        <v>315</v>
      </c>
      <c r="C19" s="17" t="s">
        <v>266</v>
      </c>
      <c r="D19" s="31" t="s">
        <v>265</v>
      </c>
      <c r="E19" s="17">
        <v>1</v>
      </c>
      <c r="F19" s="50">
        <v>173</v>
      </c>
      <c r="G19" s="17">
        <f>F19-E19+1+F20-E20+1+F21-E21+1</f>
        <v>689</v>
      </c>
      <c r="H19" s="31">
        <f>SUM(G19+G22)</f>
        <v>1258</v>
      </c>
      <c r="I19" s="154">
        <v>73</v>
      </c>
      <c r="J19" s="64">
        <f>I19+G19</f>
        <v>762</v>
      </c>
      <c r="K19" s="148">
        <v>222</v>
      </c>
      <c r="L19" s="77">
        <v>211</v>
      </c>
      <c r="M19" s="147">
        <f>K19/J19</f>
        <v>0.29133858267716534</v>
      </c>
    </row>
    <row r="20" spans="1:13" x14ac:dyDescent="0.25">
      <c r="A20" s="8"/>
      <c r="B20" s="170" t="s">
        <v>15</v>
      </c>
      <c r="C20" s="17" t="s">
        <v>266</v>
      </c>
      <c r="D20" s="31" t="s">
        <v>265</v>
      </c>
      <c r="E20" s="17">
        <v>344</v>
      </c>
      <c r="F20" s="50">
        <v>429</v>
      </c>
      <c r="G20" s="17"/>
      <c r="H20" s="27" t="s">
        <v>34</v>
      </c>
      <c r="I20" s="68"/>
      <c r="J20" s="64"/>
      <c r="K20" s="148"/>
      <c r="L20" s="77"/>
      <c r="M20" s="147"/>
    </row>
    <row r="21" spans="1:13" x14ac:dyDescent="0.25">
      <c r="A21" s="8"/>
      <c r="B21" s="170" t="s">
        <v>15</v>
      </c>
      <c r="C21" s="17"/>
      <c r="D21" s="50"/>
      <c r="E21" s="17">
        <v>457</v>
      </c>
      <c r="F21" s="50">
        <v>886</v>
      </c>
      <c r="G21" s="17"/>
      <c r="H21" s="31"/>
      <c r="I21" s="68"/>
      <c r="J21" s="64"/>
      <c r="K21" s="148"/>
      <c r="L21" s="77"/>
      <c r="M21" s="147"/>
    </row>
    <row r="22" spans="1:13" x14ac:dyDescent="0.25">
      <c r="A22" s="8"/>
      <c r="B22" s="28">
        <v>316</v>
      </c>
      <c r="C22" s="17" t="s">
        <v>266</v>
      </c>
      <c r="D22" s="31" t="s">
        <v>265</v>
      </c>
      <c r="E22" s="17">
        <v>895</v>
      </c>
      <c r="F22" s="50">
        <v>1386</v>
      </c>
      <c r="G22" s="17">
        <f>F22-E22+1+F23-E23+1</f>
        <v>569</v>
      </c>
      <c r="H22" s="174"/>
      <c r="I22" s="68"/>
      <c r="J22" s="64">
        <f>I22+G22</f>
        <v>569</v>
      </c>
      <c r="K22" s="148">
        <v>193</v>
      </c>
      <c r="L22" s="77">
        <v>185</v>
      </c>
      <c r="M22" s="147">
        <f>K22/J22</f>
        <v>0.33919156414762741</v>
      </c>
    </row>
    <row r="23" spans="1:13" x14ac:dyDescent="0.25">
      <c r="A23" s="8"/>
      <c r="B23" s="170" t="s">
        <v>15</v>
      </c>
      <c r="C23" s="17"/>
      <c r="D23" s="50"/>
      <c r="E23" s="17">
        <v>1824</v>
      </c>
      <c r="F23" s="50">
        <v>1900</v>
      </c>
      <c r="G23" s="175"/>
      <c r="H23" s="174"/>
      <c r="I23" s="68"/>
      <c r="J23" s="64"/>
      <c r="K23" s="148"/>
      <c r="L23" s="77"/>
      <c r="M23" s="147"/>
    </row>
    <row r="24" spans="1:13" ht="15.75" thickBot="1" x14ac:dyDescent="0.3">
      <c r="A24" s="29"/>
      <c r="B24" s="96"/>
      <c r="C24" s="29"/>
      <c r="D24" s="9"/>
      <c r="E24" s="8"/>
      <c r="G24" s="18"/>
      <c r="H24" s="164"/>
      <c r="I24" s="70"/>
      <c r="J24" s="93"/>
      <c r="K24" s="145"/>
      <c r="L24" s="78"/>
      <c r="M24" s="144"/>
    </row>
    <row r="25" spans="1:13" ht="15.75" thickTop="1" x14ac:dyDescent="0.25">
      <c r="A25" s="2" t="s">
        <v>284</v>
      </c>
      <c r="B25" s="106">
        <v>317</v>
      </c>
      <c r="C25" s="2" t="s">
        <v>283</v>
      </c>
      <c r="D25" s="3" t="s">
        <v>282</v>
      </c>
      <c r="E25" s="5">
        <v>1</v>
      </c>
      <c r="F25" s="5">
        <v>714</v>
      </c>
      <c r="G25" s="11">
        <f>F25-E25+1</f>
        <v>714</v>
      </c>
      <c r="H25" s="31">
        <f>SUM(F25-E25+1)+(F26-E26+1)</f>
        <v>1276</v>
      </c>
      <c r="I25" s="67">
        <v>27</v>
      </c>
      <c r="J25" s="64">
        <f>I25+G25</f>
        <v>741</v>
      </c>
      <c r="K25" s="163">
        <v>315</v>
      </c>
      <c r="L25" s="76">
        <v>299</v>
      </c>
      <c r="M25" s="162">
        <f>K25/J25</f>
        <v>0.4251012145748988</v>
      </c>
    </row>
    <row r="26" spans="1:13" x14ac:dyDescent="0.25">
      <c r="A26" s="8" t="s">
        <v>271</v>
      </c>
      <c r="B26" s="28">
        <v>318</v>
      </c>
      <c r="C26" s="8"/>
      <c r="D26" s="9"/>
      <c r="E26" s="11">
        <v>715</v>
      </c>
      <c r="F26" s="11">
        <v>1276</v>
      </c>
      <c r="G26" s="11">
        <f>F26-E26+1+F27</f>
        <v>818</v>
      </c>
      <c r="H26" s="31"/>
      <c r="I26" s="68"/>
      <c r="J26" s="64">
        <f>I26+G26</f>
        <v>818</v>
      </c>
      <c r="K26" s="148">
        <v>361</v>
      </c>
      <c r="L26" s="77">
        <v>350</v>
      </c>
      <c r="M26" s="147">
        <f>K26/J26</f>
        <v>0.44132029339853301</v>
      </c>
    </row>
    <row r="27" spans="1:13" x14ac:dyDescent="0.25">
      <c r="A27" s="8" t="s">
        <v>281</v>
      </c>
      <c r="B27" s="170" t="s">
        <v>15</v>
      </c>
      <c r="C27" s="8" t="s">
        <v>280</v>
      </c>
      <c r="D27" s="9" t="s">
        <v>279</v>
      </c>
      <c r="E27" s="11">
        <v>1</v>
      </c>
      <c r="F27" s="11">
        <v>256</v>
      </c>
      <c r="G27" s="11"/>
      <c r="H27" s="31"/>
      <c r="I27" s="68"/>
      <c r="J27" s="64"/>
      <c r="K27" s="148"/>
      <c r="L27" s="77"/>
      <c r="M27" s="147"/>
    </row>
    <row r="28" spans="1:13" x14ac:dyDescent="0.25">
      <c r="A28" s="8" t="s">
        <v>262</v>
      </c>
      <c r="B28" s="28">
        <v>319</v>
      </c>
      <c r="C28" s="8"/>
      <c r="D28" s="9"/>
      <c r="E28" s="11">
        <v>257</v>
      </c>
      <c r="F28" s="11">
        <v>1022</v>
      </c>
      <c r="G28" s="11">
        <f>F28-E28+1</f>
        <v>766</v>
      </c>
      <c r="H28" s="31">
        <f>SUM(F27-E27+1)+(F28-E28+1)+(F29-E29+1)</f>
        <v>1425</v>
      </c>
      <c r="I28" s="69">
        <v>32</v>
      </c>
      <c r="J28" s="64">
        <f>I28+G28</f>
        <v>798</v>
      </c>
      <c r="K28" s="148">
        <v>279</v>
      </c>
      <c r="L28" s="77">
        <v>276</v>
      </c>
      <c r="M28" s="147">
        <f>K28/J28</f>
        <v>0.34962406015037595</v>
      </c>
    </row>
    <row r="29" spans="1:13" x14ac:dyDescent="0.25">
      <c r="A29" s="8" t="s">
        <v>278</v>
      </c>
      <c r="B29" s="28">
        <v>320</v>
      </c>
      <c r="C29" s="8"/>
      <c r="D29" s="9"/>
      <c r="E29" s="11">
        <v>1023</v>
      </c>
      <c r="F29" s="11">
        <v>1425</v>
      </c>
      <c r="G29" s="11">
        <f>F29-E29+1+F30</f>
        <v>761</v>
      </c>
      <c r="H29" s="31"/>
      <c r="I29" s="68"/>
      <c r="J29" s="64">
        <f>I29+G29</f>
        <v>761</v>
      </c>
      <c r="K29" s="148">
        <v>327</v>
      </c>
      <c r="L29" s="77">
        <v>318</v>
      </c>
      <c r="M29" s="147">
        <f>K29/J29</f>
        <v>0.42969776609724047</v>
      </c>
    </row>
    <row r="30" spans="1:13" x14ac:dyDescent="0.25">
      <c r="A30" s="10"/>
      <c r="B30" s="170" t="s">
        <v>15</v>
      </c>
      <c r="C30" s="8" t="s">
        <v>277</v>
      </c>
      <c r="D30" s="9" t="s">
        <v>276</v>
      </c>
      <c r="E30" s="11">
        <v>1</v>
      </c>
      <c r="F30" s="11">
        <v>358</v>
      </c>
      <c r="G30" s="11"/>
      <c r="H30" s="31"/>
      <c r="I30" s="173"/>
      <c r="J30" s="64"/>
      <c r="K30" s="148"/>
      <c r="L30" s="77"/>
      <c r="M30" s="147"/>
    </row>
    <row r="31" spans="1:13" x14ac:dyDescent="0.25">
      <c r="A31" s="10"/>
      <c r="B31" s="28">
        <v>321</v>
      </c>
      <c r="C31" s="8"/>
      <c r="D31" s="9"/>
      <c r="E31" s="11">
        <v>359</v>
      </c>
      <c r="F31" s="11">
        <v>1130</v>
      </c>
      <c r="G31" s="11">
        <f>F31-E31+1</f>
        <v>772</v>
      </c>
      <c r="H31" s="31">
        <f>SUM(F30-E30+1)+(F31-E31+1)+(F32-E32+1)+(F33-E33+1)</f>
        <v>2683</v>
      </c>
      <c r="I31" s="69">
        <v>78</v>
      </c>
      <c r="J31" s="64">
        <f>I31+G31</f>
        <v>850</v>
      </c>
      <c r="K31" s="151">
        <v>325</v>
      </c>
      <c r="L31" s="150">
        <v>322</v>
      </c>
      <c r="M31" s="149">
        <f>K31/J31</f>
        <v>0.38235294117647056</v>
      </c>
    </row>
    <row r="32" spans="1:13" x14ac:dyDescent="0.25">
      <c r="A32" s="10"/>
      <c r="B32" s="28">
        <v>322</v>
      </c>
      <c r="C32" s="8"/>
      <c r="D32" s="9"/>
      <c r="E32" s="11">
        <v>1131</v>
      </c>
      <c r="F32" s="11">
        <v>1900</v>
      </c>
      <c r="G32" s="11">
        <f>F32-E32+1</f>
        <v>770</v>
      </c>
      <c r="H32" s="31"/>
      <c r="I32" s="68"/>
      <c r="J32" s="64">
        <f>I32+G32</f>
        <v>770</v>
      </c>
      <c r="K32" s="148">
        <v>304</v>
      </c>
      <c r="L32" s="77">
        <v>301</v>
      </c>
      <c r="M32" s="147">
        <f>K32/J32</f>
        <v>0.39480519480519483</v>
      </c>
    </row>
    <row r="33" spans="1:13" x14ac:dyDescent="0.25">
      <c r="A33" s="10"/>
      <c r="B33" s="28">
        <v>323</v>
      </c>
      <c r="C33" s="8"/>
      <c r="D33" s="28"/>
      <c r="E33" s="12">
        <v>1901</v>
      </c>
      <c r="F33" s="11">
        <v>2683</v>
      </c>
      <c r="G33" s="11">
        <f>F33-E33+1</f>
        <v>783</v>
      </c>
      <c r="H33" s="31"/>
      <c r="I33" s="68"/>
      <c r="J33" s="64">
        <f>I33+G33</f>
        <v>783</v>
      </c>
      <c r="K33" s="148">
        <v>297</v>
      </c>
      <c r="L33" s="77">
        <v>290</v>
      </c>
      <c r="M33" s="147"/>
    </row>
    <row r="34" spans="1:13" ht="15.75" thickBot="1" x14ac:dyDescent="0.3">
      <c r="A34" s="18"/>
      <c r="B34" s="96"/>
      <c r="C34" s="35"/>
      <c r="D34" s="18"/>
      <c r="E34" s="34"/>
      <c r="F34" s="11"/>
      <c r="G34" s="160"/>
      <c r="H34" s="35"/>
      <c r="I34" s="70"/>
      <c r="J34" s="93"/>
      <c r="K34" s="145"/>
      <c r="L34" s="78"/>
      <c r="M34" s="144"/>
    </row>
    <row r="35" spans="1:13" ht="15.75" thickTop="1" x14ac:dyDescent="0.25">
      <c r="A35" s="2" t="s">
        <v>275</v>
      </c>
      <c r="B35" s="106">
        <v>324</v>
      </c>
      <c r="C35" s="9" t="s">
        <v>274</v>
      </c>
      <c r="D35" s="8" t="s">
        <v>273</v>
      </c>
      <c r="E35" s="12">
        <v>1</v>
      </c>
      <c r="F35" s="5">
        <v>610</v>
      </c>
      <c r="G35" s="5">
        <f>F35-E35+1</f>
        <v>610</v>
      </c>
      <c r="H35" s="31">
        <f>SUM(F35-E35+1)+(F36-E36+1)+(F37-E37+1)+(F38-E38+1)</f>
        <v>2337</v>
      </c>
      <c r="I35" s="67">
        <v>45</v>
      </c>
      <c r="J35" s="64">
        <f>I35+G35</f>
        <v>655</v>
      </c>
      <c r="K35" s="163">
        <v>286</v>
      </c>
      <c r="L35" s="76">
        <v>272</v>
      </c>
      <c r="M35" s="162">
        <f>K35/J35</f>
        <v>0.43664122137404582</v>
      </c>
    </row>
    <row r="36" spans="1:13" x14ac:dyDescent="0.25">
      <c r="A36" s="8" t="s">
        <v>272</v>
      </c>
      <c r="B36" s="28">
        <v>325</v>
      </c>
      <c r="C36" s="9"/>
      <c r="D36" s="8"/>
      <c r="E36" s="12">
        <v>611</v>
      </c>
      <c r="F36" s="11">
        <v>1276</v>
      </c>
      <c r="G36" s="11">
        <f>F36-E36+1</f>
        <v>666</v>
      </c>
      <c r="H36" s="158"/>
      <c r="I36" s="68"/>
      <c r="J36" s="64">
        <f>I36+G36</f>
        <v>666</v>
      </c>
      <c r="K36" s="148">
        <v>269</v>
      </c>
      <c r="L36" s="77">
        <v>268</v>
      </c>
      <c r="M36" s="147">
        <f>K36/J36</f>
        <v>0.4039039039039039</v>
      </c>
    </row>
    <row r="37" spans="1:13" x14ac:dyDescent="0.25">
      <c r="A37" s="8" t="s">
        <v>271</v>
      </c>
      <c r="B37" s="28">
        <v>326</v>
      </c>
      <c r="C37" s="9"/>
      <c r="D37" s="8"/>
      <c r="E37" s="12">
        <v>1277</v>
      </c>
      <c r="F37" s="11">
        <v>1979</v>
      </c>
      <c r="G37" s="11">
        <f>F37-E37+1</f>
        <v>703</v>
      </c>
      <c r="H37" s="158"/>
      <c r="I37" s="68"/>
      <c r="J37" s="64">
        <f>I37+G37</f>
        <v>703</v>
      </c>
      <c r="K37" s="148">
        <v>324</v>
      </c>
      <c r="L37" s="77">
        <v>319</v>
      </c>
      <c r="M37" s="147">
        <f>K37/J37</f>
        <v>0.46088193456614507</v>
      </c>
    </row>
    <row r="38" spans="1:13" x14ac:dyDescent="0.25">
      <c r="A38" s="8" t="s">
        <v>262</v>
      </c>
      <c r="B38" s="28">
        <v>327</v>
      </c>
      <c r="C38" s="9"/>
      <c r="D38" s="8"/>
      <c r="E38" s="12">
        <v>1980</v>
      </c>
      <c r="F38" s="11">
        <v>2337</v>
      </c>
      <c r="G38" s="11">
        <f>F38-E38+1+F39</f>
        <v>715</v>
      </c>
      <c r="H38" s="31"/>
      <c r="I38" s="68"/>
      <c r="J38" s="64">
        <f>I38+G38</f>
        <v>715</v>
      </c>
      <c r="K38" s="148">
        <v>297</v>
      </c>
      <c r="L38" s="77">
        <v>293</v>
      </c>
      <c r="M38" s="147">
        <f>K38/J38</f>
        <v>0.41538461538461541</v>
      </c>
    </row>
    <row r="39" spans="1:13" x14ac:dyDescent="0.25">
      <c r="A39" s="8" t="s">
        <v>270</v>
      </c>
      <c r="B39" s="170" t="s">
        <v>15</v>
      </c>
      <c r="C39" s="9" t="s">
        <v>269</v>
      </c>
      <c r="D39" s="8" t="s">
        <v>268</v>
      </c>
      <c r="E39" s="12">
        <v>1</v>
      </c>
      <c r="F39" s="11">
        <v>357</v>
      </c>
      <c r="G39" s="11"/>
      <c r="H39" s="13"/>
      <c r="I39" s="68"/>
      <c r="J39" s="64"/>
      <c r="K39" s="148"/>
      <c r="L39" s="77"/>
      <c r="M39" s="147"/>
    </row>
    <row r="40" spans="1:13" x14ac:dyDescent="0.25">
      <c r="A40" s="8"/>
      <c r="B40" s="28">
        <v>328</v>
      </c>
      <c r="C40" s="9"/>
      <c r="D40" s="8"/>
      <c r="E40" s="12">
        <v>358</v>
      </c>
      <c r="F40" s="11">
        <v>1118</v>
      </c>
      <c r="G40" s="11">
        <f>F40-E40+1</f>
        <v>761</v>
      </c>
      <c r="H40" s="17">
        <f>SUM(F39-E39+1)+(F40-E40+1)+(F41-E41+1)</f>
        <v>1863</v>
      </c>
      <c r="I40" s="154">
        <v>63</v>
      </c>
      <c r="J40" s="64">
        <f>I40+G40</f>
        <v>824</v>
      </c>
      <c r="K40" s="148">
        <v>331</v>
      </c>
      <c r="L40" s="77">
        <v>320</v>
      </c>
      <c r="M40" s="147">
        <f>K40/J40</f>
        <v>0.40169902912621358</v>
      </c>
    </row>
    <row r="41" spans="1:13" x14ac:dyDescent="0.25">
      <c r="A41" s="8"/>
      <c r="B41" s="28">
        <v>329</v>
      </c>
      <c r="C41" s="9"/>
      <c r="D41" s="8"/>
      <c r="E41" s="12">
        <v>1119</v>
      </c>
      <c r="F41" s="11">
        <v>1863</v>
      </c>
      <c r="G41" s="11">
        <f>F41-E41+1</f>
        <v>745</v>
      </c>
      <c r="H41" s="17"/>
      <c r="I41" s="68"/>
      <c r="J41" s="155">
        <f>I41+G41</f>
        <v>745</v>
      </c>
      <c r="K41" s="148">
        <v>281</v>
      </c>
      <c r="L41" s="77">
        <v>276</v>
      </c>
      <c r="M41" s="147">
        <f>K41/J41</f>
        <v>0.37718120805369126</v>
      </c>
    </row>
    <row r="42" spans="1:13" ht="15.75" thickBot="1" x14ac:dyDescent="0.3">
      <c r="A42" s="29"/>
      <c r="B42" s="96"/>
      <c r="C42" s="24"/>
      <c r="D42" s="29"/>
      <c r="E42" s="33"/>
      <c r="F42" s="33"/>
      <c r="G42" s="33"/>
      <c r="H42" s="55"/>
      <c r="I42" s="70"/>
      <c r="J42" s="73"/>
      <c r="K42" s="145"/>
      <c r="L42" s="78"/>
      <c r="M42" s="144"/>
    </row>
    <row r="43" spans="1:13" ht="15.75" thickTop="1" x14ac:dyDescent="0.25">
      <c r="A43" s="8" t="s">
        <v>267</v>
      </c>
      <c r="B43" s="28">
        <v>330</v>
      </c>
      <c r="C43" s="50" t="s">
        <v>266</v>
      </c>
      <c r="D43" s="17" t="s">
        <v>265</v>
      </c>
      <c r="E43" s="7">
        <v>174</v>
      </c>
      <c r="F43" s="7">
        <v>343</v>
      </c>
      <c r="G43" s="7">
        <f>F43-E43+1+F44-E44+1+F45-E45+1+F46-E46+1</f>
        <v>642</v>
      </c>
      <c r="H43" s="7">
        <f>SUM(F43-E43+1)+(F44-E44+1)+(F45-E45+1)+(F46-E46+1)</f>
        <v>642</v>
      </c>
      <c r="I43" s="154">
        <v>19</v>
      </c>
      <c r="J43" s="64">
        <f>I43+G43</f>
        <v>661</v>
      </c>
      <c r="K43" s="148">
        <v>292</v>
      </c>
      <c r="L43" s="77">
        <v>287</v>
      </c>
      <c r="M43" s="147">
        <f>K43/J43</f>
        <v>0.44175491679273826</v>
      </c>
    </row>
    <row r="44" spans="1:13" x14ac:dyDescent="0.25">
      <c r="A44" s="8" t="s">
        <v>264</v>
      </c>
      <c r="B44" s="170" t="s">
        <v>15</v>
      </c>
      <c r="C44" s="50"/>
      <c r="D44" s="17"/>
      <c r="E44" s="17">
        <v>430</v>
      </c>
      <c r="F44" s="17">
        <v>456</v>
      </c>
      <c r="G44" s="172"/>
      <c r="H44" s="134" t="s">
        <v>34</v>
      </c>
      <c r="I44" s="68"/>
      <c r="J44" s="64"/>
      <c r="K44" s="148"/>
      <c r="L44" s="77"/>
      <c r="M44" s="147"/>
    </row>
    <row r="45" spans="1:13" x14ac:dyDescent="0.25">
      <c r="A45" s="8" t="s">
        <v>263</v>
      </c>
      <c r="B45" s="170" t="s">
        <v>15</v>
      </c>
      <c r="C45" s="50"/>
      <c r="D45" s="17"/>
      <c r="E45" s="17">
        <v>887</v>
      </c>
      <c r="F45" s="17">
        <v>894</v>
      </c>
      <c r="G45" s="172"/>
      <c r="H45" s="13"/>
      <c r="I45" s="68"/>
      <c r="J45" s="64"/>
      <c r="K45" s="148"/>
      <c r="L45" s="77"/>
      <c r="M45" s="147"/>
    </row>
    <row r="46" spans="1:13" x14ac:dyDescent="0.25">
      <c r="A46" s="8" t="s">
        <v>262</v>
      </c>
      <c r="B46" s="170" t="s">
        <v>15</v>
      </c>
      <c r="C46" s="50"/>
      <c r="D46" s="17"/>
      <c r="E46" s="17">
        <v>1387</v>
      </c>
      <c r="F46" s="17">
        <v>1823</v>
      </c>
      <c r="G46" s="172"/>
      <c r="H46" s="13"/>
      <c r="I46" s="68"/>
      <c r="J46" s="155"/>
      <c r="K46" s="148"/>
      <c r="L46" s="77"/>
      <c r="M46" s="147"/>
    </row>
    <row r="47" spans="1:13" ht="15.75" thickBot="1" x14ac:dyDescent="0.3">
      <c r="A47" s="171" t="s">
        <v>261</v>
      </c>
      <c r="B47" s="170"/>
      <c r="C47" s="169"/>
      <c r="D47" s="52"/>
      <c r="E47" s="52"/>
      <c r="F47" s="52"/>
      <c r="G47" s="168"/>
      <c r="H47" s="35"/>
      <c r="I47" s="70"/>
      <c r="J47" s="93"/>
      <c r="K47" s="145"/>
      <c r="L47" s="78"/>
      <c r="M47" s="144"/>
    </row>
    <row r="48" spans="1:13" ht="15.75" thickTop="1" x14ac:dyDescent="0.25">
      <c r="A48" s="167" t="s">
        <v>260</v>
      </c>
      <c r="B48" s="106">
        <v>331</v>
      </c>
      <c r="C48" s="167" t="s">
        <v>259</v>
      </c>
      <c r="D48" s="9" t="s">
        <v>258</v>
      </c>
      <c r="E48" s="11">
        <v>1</v>
      </c>
      <c r="F48" s="11">
        <v>698</v>
      </c>
      <c r="G48" s="11">
        <f>F48-E48+1</f>
        <v>698</v>
      </c>
      <c r="H48" s="31">
        <f>SUM(F48-E48+1)+(F49-E49+1)+(F50-E50+1)+(F51-E51+1)</f>
        <v>2973</v>
      </c>
      <c r="I48" s="154">
        <v>103</v>
      </c>
      <c r="J48" s="64">
        <f>I48+G48</f>
        <v>801</v>
      </c>
      <c r="K48" s="151">
        <v>366</v>
      </c>
      <c r="L48" s="150">
        <v>353</v>
      </c>
      <c r="M48" s="149">
        <f>K48/J48</f>
        <v>0.45692883895131087</v>
      </c>
    </row>
    <row r="49" spans="1:13" x14ac:dyDescent="0.25">
      <c r="A49" s="8" t="s">
        <v>257</v>
      </c>
      <c r="B49" s="28">
        <v>332</v>
      </c>
      <c r="C49" s="28"/>
      <c r="D49" s="9"/>
      <c r="E49" s="11">
        <v>699</v>
      </c>
      <c r="F49" s="11">
        <v>1467</v>
      </c>
      <c r="G49" s="11">
        <f>F49-E49+1</f>
        <v>769</v>
      </c>
      <c r="H49" s="158"/>
      <c r="I49" s="68"/>
      <c r="J49" s="64">
        <f>I49+G49</f>
        <v>769</v>
      </c>
      <c r="K49" s="148">
        <v>324</v>
      </c>
      <c r="L49" s="77">
        <v>319</v>
      </c>
      <c r="M49" s="147">
        <f>K49/J49</f>
        <v>0.42132639791937582</v>
      </c>
    </row>
    <row r="50" spans="1:13" x14ac:dyDescent="0.25">
      <c r="A50" s="8" t="s">
        <v>251</v>
      </c>
      <c r="B50" s="28">
        <v>333</v>
      </c>
      <c r="C50" s="28"/>
      <c r="D50" s="9"/>
      <c r="E50" s="11">
        <v>1468</v>
      </c>
      <c r="F50" s="11">
        <v>2229</v>
      </c>
      <c r="G50" s="11">
        <f>F50-E50+1</f>
        <v>762</v>
      </c>
      <c r="H50" s="158"/>
      <c r="I50" s="68"/>
      <c r="J50" s="64">
        <f>I50+G50</f>
        <v>762</v>
      </c>
      <c r="K50" s="148">
        <v>359</v>
      </c>
      <c r="L50" s="77">
        <v>354</v>
      </c>
      <c r="M50" s="147">
        <f>K50/J50</f>
        <v>0.47112860892388453</v>
      </c>
    </row>
    <row r="51" spans="1:13" x14ac:dyDescent="0.25">
      <c r="A51" s="8" t="s">
        <v>256</v>
      </c>
      <c r="B51" s="28">
        <v>334</v>
      </c>
      <c r="C51" s="8"/>
      <c r="D51" s="28"/>
      <c r="E51" s="12">
        <v>2230</v>
      </c>
      <c r="F51" s="12">
        <v>2973</v>
      </c>
      <c r="G51" s="11">
        <f>F51-E51+1</f>
        <v>744</v>
      </c>
      <c r="H51" s="158"/>
      <c r="I51" s="68"/>
      <c r="J51" s="64">
        <f>I51+G51</f>
        <v>744</v>
      </c>
      <c r="K51" s="148">
        <v>374</v>
      </c>
      <c r="L51" s="77">
        <v>365</v>
      </c>
      <c r="M51" s="147">
        <f>K51/J51</f>
        <v>0.50268817204301075</v>
      </c>
    </row>
    <row r="52" spans="1:13" ht="15.75" thickBot="1" x14ac:dyDescent="0.3">
      <c r="A52" s="166"/>
      <c r="B52" s="8"/>
      <c r="C52" s="29"/>
      <c r="D52" s="24"/>
      <c r="E52" s="33"/>
      <c r="F52" s="33"/>
      <c r="G52" s="165"/>
      <c r="H52" s="164"/>
      <c r="I52" s="70"/>
      <c r="J52" s="93"/>
      <c r="K52" s="145"/>
      <c r="L52" s="78"/>
      <c r="M52" s="144"/>
    </row>
    <row r="53" spans="1:13" ht="15.75" thickTop="1" x14ac:dyDescent="0.25">
      <c r="A53" s="132" t="s">
        <v>255</v>
      </c>
      <c r="B53" s="2">
        <v>335</v>
      </c>
      <c r="C53" s="3" t="s">
        <v>254</v>
      </c>
      <c r="D53" s="2" t="s">
        <v>253</v>
      </c>
      <c r="E53" s="11">
        <v>1</v>
      </c>
      <c r="F53" s="11">
        <v>658</v>
      </c>
      <c r="G53" s="5">
        <f>F53-E53+1</f>
        <v>658</v>
      </c>
      <c r="H53" s="7">
        <f>SUM(F53-E53+1)+(F54-E54+1)+(F55-E55+1)+(F56-E56+1)</f>
        <v>2791</v>
      </c>
      <c r="I53" s="67">
        <v>58</v>
      </c>
      <c r="J53" s="64">
        <f>I53+G53</f>
        <v>716</v>
      </c>
      <c r="K53" s="163">
        <v>376</v>
      </c>
      <c r="L53" s="76">
        <v>367</v>
      </c>
      <c r="M53" s="162">
        <f>K53/J53</f>
        <v>0.52513966480446927</v>
      </c>
    </row>
    <row r="54" spans="1:13" x14ac:dyDescent="0.25">
      <c r="A54" s="8" t="s">
        <v>252</v>
      </c>
      <c r="B54" s="28">
        <v>336</v>
      </c>
      <c r="C54" s="9"/>
      <c r="D54" s="8"/>
      <c r="E54" s="11">
        <v>659</v>
      </c>
      <c r="F54" s="11">
        <v>1367</v>
      </c>
      <c r="G54" s="11">
        <f>F54-E54+1</f>
        <v>709</v>
      </c>
      <c r="H54" s="158"/>
      <c r="I54" s="68"/>
      <c r="J54" s="64">
        <f>I54+G54</f>
        <v>709</v>
      </c>
      <c r="K54" s="148">
        <v>319</v>
      </c>
      <c r="L54" s="77">
        <v>313</v>
      </c>
      <c r="M54" s="147">
        <f>K54/J54</f>
        <v>0.44992947813822287</v>
      </c>
    </row>
    <row r="55" spans="1:13" x14ac:dyDescent="0.25">
      <c r="A55" s="8" t="s">
        <v>251</v>
      </c>
      <c r="B55" s="28">
        <v>337</v>
      </c>
      <c r="C55" s="9"/>
      <c r="D55" s="8"/>
      <c r="E55" s="11">
        <v>1368</v>
      </c>
      <c r="F55" s="11">
        <v>2075</v>
      </c>
      <c r="G55" s="11">
        <f>F55-E55+1</f>
        <v>708</v>
      </c>
      <c r="H55" s="158"/>
      <c r="I55" s="68"/>
      <c r="J55" s="64">
        <f>I55+G55</f>
        <v>708</v>
      </c>
      <c r="K55" s="148">
        <v>332</v>
      </c>
      <c r="L55" s="77">
        <v>328</v>
      </c>
      <c r="M55" s="147">
        <f>K55/J55</f>
        <v>0.46892655367231639</v>
      </c>
    </row>
    <row r="56" spans="1:13" x14ac:dyDescent="0.25">
      <c r="A56" s="8" t="s">
        <v>250</v>
      </c>
      <c r="B56" s="28">
        <v>338</v>
      </c>
      <c r="C56" s="9"/>
      <c r="D56" s="8"/>
      <c r="E56" s="11">
        <v>2076</v>
      </c>
      <c r="F56" s="11">
        <v>2791</v>
      </c>
      <c r="G56" s="11">
        <f>F56-E56+1</f>
        <v>716</v>
      </c>
      <c r="H56" s="158"/>
      <c r="I56" s="68"/>
      <c r="J56" s="64">
        <f>I56+G56</f>
        <v>716</v>
      </c>
      <c r="K56" s="148">
        <v>324</v>
      </c>
      <c r="L56" s="77">
        <v>325</v>
      </c>
      <c r="M56" s="147">
        <f>K56/J56</f>
        <v>0.45251396648044695</v>
      </c>
    </row>
    <row r="57" spans="1:13" x14ac:dyDescent="0.25">
      <c r="A57" s="8"/>
      <c r="B57" s="28">
        <v>339</v>
      </c>
      <c r="C57" s="9" t="s">
        <v>249</v>
      </c>
      <c r="D57" s="8" t="s">
        <v>248</v>
      </c>
      <c r="E57" s="11">
        <v>1</v>
      </c>
      <c r="F57" s="11">
        <v>755</v>
      </c>
      <c r="G57" s="11">
        <f>F57-E57+1</f>
        <v>755</v>
      </c>
      <c r="H57" s="31">
        <f>SUM(F57-E57+1)+(F58-E58+1)</f>
        <v>1535</v>
      </c>
      <c r="I57" s="154">
        <v>23</v>
      </c>
      <c r="J57" s="64">
        <f>I57+G57</f>
        <v>778</v>
      </c>
      <c r="K57" s="148">
        <v>351</v>
      </c>
      <c r="L57" s="77">
        <v>345</v>
      </c>
      <c r="M57" s="147">
        <f>K57/J57</f>
        <v>0.45115681233933164</v>
      </c>
    </row>
    <row r="58" spans="1:13" x14ac:dyDescent="0.25">
      <c r="A58" s="131"/>
      <c r="B58" s="8">
        <v>340</v>
      </c>
      <c r="C58" s="9"/>
      <c r="D58" s="8"/>
      <c r="E58" s="11">
        <v>756</v>
      </c>
      <c r="F58" s="11">
        <v>1535</v>
      </c>
      <c r="G58" s="11">
        <f>F58-E58+1</f>
        <v>780</v>
      </c>
      <c r="H58" s="158"/>
      <c r="I58" s="68"/>
      <c r="J58" s="64">
        <f>I58+G58</f>
        <v>780</v>
      </c>
      <c r="K58" s="148">
        <v>371</v>
      </c>
      <c r="L58" s="77">
        <v>366</v>
      </c>
      <c r="M58" s="147">
        <f>K58/J58</f>
        <v>0.47564102564102562</v>
      </c>
    </row>
    <row r="59" spans="1:13" ht="15.75" thickBot="1" x14ac:dyDescent="0.3">
      <c r="A59" s="137"/>
      <c r="B59" s="29"/>
      <c r="C59" s="24"/>
      <c r="D59" s="29"/>
      <c r="E59" s="33"/>
      <c r="F59" s="110"/>
      <c r="G59" s="160"/>
      <c r="H59" s="164"/>
      <c r="I59" s="70"/>
      <c r="J59" s="93"/>
      <c r="K59" s="145"/>
      <c r="L59" s="78"/>
      <c r="M59" s="144"/>
    </row>
    <row r="60" spans="1:13" ht="15.75" thickTop="1" x14ac:dyDescent="0.25">
      <c r="A60" s="132" t="s">
        <v>247</v>
      </c>
      <c r="B60" s="2">
        <v>341</v>
      </c>
      <c r="C60" s="3" t="s">
        <v>246</v>
      </c>
      <c r="D60" s="2" t="s">
        <v>245</v>
      </c>
      <c r="E60" s="11">
        <v>1</v>
      </c>
      <c r="F60" s="11">
        <v>706</v>
      </c>
      <c r="G60" s="5">
        <f>F60-E60+1</f>
        <v>706</v>
      </c>
      <c r="H60" s="7">
        <f>G60</f>
        <v>706</v>
      </c>
      <c r="I60" s="67">
        <v>12</v>
      </c>
      <c r="J60" s="64">
        <f>I60+G60</f>
        <v>718</v>
      </c>
      <c r="K60" s="163">
        <v>332</v>
      </c>
      <c r="L60" s="76">
        <v>326</v>
      </c>
      <c r="M60" s="162">
        <f>K60/J60</f>
        <v>0.46239554317548748</v>
      </c>
    </row>
    <row r="61" spans="1:13" x14ac:dyDescent="0.25">
      <c r="A61" s="131" t="s">
        <v>244</v>
      </c>
      <c r="B61" s="8"/>
      <c r="C61" s="9"/>
      <c r="D61" s="8"/>
      <c r="E61" s="11"/>
      <c r="F61" s="100"/>
      <c r="G61" s="160"/>
      <c r="H61" s="158"/>
      <c r="I61" s="68"/>
      <c r="J61" s="64"/>
      <c r="K61" s="148"/>
      <c r="L61" s="77"/>
      <c r="M61" s="147"/>
    </row>
    <row r="62" spans="1:13" x14ac:dyDescent="0.25">
      <c r="A62" s="131" t="s">
        <v>215</v>
      </c>
      <c r="B62" s="161"/>
      <c r="D62" s="161"/>
      <c r="E62" s="11"/>
      <c r="F62" s="100"/>
      <c r="G62" s="160"/>
      <c r="H62" s="158"/>
      <c r="I62" s="68"/>
      <c r="J62" s="64"/>
      <c r="K62" s="148"/>
      <c r="L62" s="77"/>
      <c r="M62" s="147"/>
    </row>
    <row r="63" spans="1:13" ht="15.75" thickBot="1" x14ac:dyDescent="0.3">
      <c r="A63" s="131" t="s">
        <v>243</v>
      </c>
      <c r="B63" s="18"/>
      <c r="C63" s="159"/>
      <c r="D63" s="18"/>
      <c r="E63" s="33"/>
      <c r="F63" s="110"/>
      <c r="G63" s="146"/>
      <c r="H63" s="158"/>
      <c r="I63" s="70"/>
      <c r="J63" s="93"/>
      <c r="K63" s="145"/>
      <c r="L63" s="78"/>
      <c r="M63" s="144"/>
    </row>
    <row r="64" spans="1:13" ht="15.75" thickTop="1" x14ac:dyDescent="0.25">
      <c r="A64" s="2" t="s">
        <v>242</v>
      </c>
      <c r="B64" s="106">
        <v>342</v>
      </c>
      <c r="C64" s="3" t="s">
        <v>241</v>
      </c>
      <c r="D64" s="2" t="s">
        <v>240</v>
      </c>
      <c r="E64" s="11">
        <v>1</v>
      </c>
      <c r="F64" s="11">
        <v>707</v>
      </c>
      <c r="G64" s="11">
        <f>F64-E64+1</f>
        <v>707</v>
      </c>
      <c r="H64" s="7">
        <f>SUM(F64-E64+1)+(F65-E65+1)+(F66-E66+1)</f>
        <v>2096</v>
      </c>
      <c r="I64" s="157">
        <v>95</v>
      </c>
      <c r="J64" s="64">
        <f>I64+G64</f>
        <v>802</v>
      </c>
      <c r="K64" s="151">
        <v>230</v>
      </c>
      <c r="L64" s="150">
        <v>204</v>
      </c>
      <c r="M64" s="149">
        <f>K64/J64</f>
        <v>0.28678304239401498</v>
      </c>
    </row>
    <row r="65" spans="1:13" x14ac:dyDescent="0.25">
      <c r="A65" s="8" t="s">
        <v>239</v>
      </c>
      <c r="B65" s="28">
        <v>343</v>
      </c>
      <c r="C65" s="9"/>
      <c r="D65" s="8"/>
      <c r="E65" s="11">
        <v>708</v>
      </c>
      <c r="F65" s="11">
        <v>1477</v>
      </c>
      <c r="G65" s="11">
        <f>F65-E65+1</f>
        <v>770</v>
      </c>
      <c r="H65" s="13"/>
      <c r="I65" s="68"/>
      <c r="J65" s="64">
        <f>I65+G65</f>
        <v>770</v>
      </c>
      <c r="K65" s="151">
        <v>131</v>
      </c>
      <c r="L65" s="150">
        <v>120</v>
      </c>
      <c r="M65" s="149">
        <f>K65/J65</f>
        <v>0.17012987012987013</v>
      </c>
    </row>
    <row r="66" spans="1:13" x14ac:dyDescent="0.25">
      <c r="A66" s="8" t="s">
        <v>238</v>
      </c>
      <c r="B66" s="28">
        <v>344</v>
      </c>
      <c r="C66" s="9"/>
      <c r="D66" s="8"/>
      <c r="E66" s="11">
        <v>1478</v>
      </c>
      <c r="F66" s="11">
        <v>2096</v>
      </c>
      <c r="G66" s="11">
        <f>F66-E66+1+F67</f>
        <v>872</v>
      </c>
      <c r="H66" s="13"/>
      <c r="I66" s="68"/>
      <c r="J66" s="64">
        <f>I66+G66</f>
        <v>872</v>
      </c>
      <c r="K66" s="148">
        <v>217</v>
      </c>
      <c r="L66" s="77">
        <v>209</v>
      </c>
      <c r="M66" s="147">
        <f>K66/J66</f>
        <v>0.24885321100917432</v>
      </c>
    </row>
    <row r="67" spans="1:13" x14ac:dyDescent="0.25">
      <c r="A67" s="131" t="s">
        <v>215</v>
      </c>
      <c r="B67" s="115" t="s">
        <v>15</v>
      </c>
      <c r="C67" s="9" t="s">
        <v>237</v>
      </c>
      <c r="D67" s="8" t="s">
        <v>236</v>
      </c>
      <c r="E67" s="11">
        <v>1</v>
      </c>
      <c r="F67" s="11">
        <v>253</v>
      </c>
      <c r="G67" s="11"/>
      <c r="H67" s="17">
        <f>SUM(F67-E67+1)+(F68-E68+1)</f>
        <v>1015</v>
      </c>
      <c r="I67" s="154">
        <v>36</v>
      </c>
      <c r="J67" s="64"/>
      <c r="K67" s="148"/>
      <c r="L67" s="77"/>
      <c r="M67" s="147"/>
    </row>
    <row r="68" spans="1:13" x14ac:dyDescent="0.25">
      <c r="A68" s="131" t="s">
        <v>235</v>
      </c>
      <c r="B68" s="8">
        <v>345</v>
      </c>
      <c r="C68" s="9"/>
      <c r="D68" s="8"/>
      <c r="E68" s="11">
        <v>254</v>
      </c>
      <c r="F68" s="11">
        <v>1015</v>
      </c>
      <c r="G68" s="11">
        <f>F68-E68+1</f>
        <v>762</v>
      </c>
      <c r="H68" s="13"/>
      <c r="I68" s="68"/>
      <c r="J68" s="64">
        <f>I67+G68</f>
        <v>798</v>
      </c>
      <c r="K68" s="148">
        <v>212</v>
      </c>
      <c r="L68" s="77">
        <v>204</v>
      </c>
      <c r="M68" s="147">
        <f>K68/J68</f>
        <v>0.26566416040100249</v>
      </c>
    </row>
    <row r="69" spans="1:13" ht="15.75" thickBot="1" x14ac:dyDescent="0.3">
      <c r="A69" s="135"/>
      <c r="B69" s="29"/>
      <c r="C69" s="24"/>
      <c r="D69" s="29"/>
      <c r="E69" s="33"/>
      <c r="F69" s="34"/>
      <c r="G69" s="146"/>
      <c r="H69" s="35"/>
      <c r="I69" s="70"/>
      <c r="J69" s="73"/>
      <c r="K69" s="145"/>
      <c r="L69" s="78"/>
      <c r="M69" s="144"/>
    </row>
    <row r="70" spans="1:13" ht="15.75" thickTop="1" x14ac:dyDescent="0.25">
      <c r="A70" s="132" t="s">
        <v>234</v>
      </c>
      <c r="B70" s="2">
        <v>346</v>
      </c>
      <c r="C70" s="2" t="s">
        <v>233</v>
      </c>
      <c r="D70" s="3" t="s">
        <v>232</v>
      </c>
      <c r="E70" s="11">
        <v>1</v>
      </c>
      <c r="F70" s="11">
        <v>698</v>
      </c>
      <c r="G70" s="11">
        <f>F70-E70+1</f>
        <v>698</v>
      </c>
      <c r="H70" s="7">
        <f>SUM(F70-E70+1)+(F71-E71+1)+(F72-E72+1)</f>
        <v>2396</v>
      </c>
      <c r="I70" s="154">
        <v>60</v>
      </c>
      <c r="J70" s="64">
        <f>I70+G70</f>
        <v>758</v>
      </c>
      <c r="K70" s="151">
        <v>279</v>
      </c>
      <c r="L70" s="150">
        <v>265</v>
      </c>
      <c r="M70" s="149">
        <f>K70/J70</f>
        <v>0.36807387862796836</v>
      </c>
    </row>
    <row r="71" spans="1:13" x14ac:dyDescent="0.25">
      <c r="A71" s="131" t="s">
        <v>231</v>
      </c>
      <c r="B71" s="8">
        <v>347</v>
      </c>
      <c r="C71" s="8"/>
      <c r="D71" s="9"/>
      <c r="E71" s="11">
        <v>699</v>
      </c>
      <c r="F71" s="11">
        <v>1504</v>
      </c>
      <c r="G71" s="11">
        <f>F71-E71+1</f>
        <v>806</v>
      </c>
      <c r="H71" s="13"/>
      <c r="I71" s="68"/>
      <c r="J71" s="64">
        <f>I71+G71</f>
        <v>806</v>
      </c>
      <c r="K71" s="148">
        <v>282</v>
      </c>
      <c r="L71" s="77">
        <v>275</v>
      </c>
      <c r="M71" s="147">
        <f>K71/J71</f>
        <v>0.34987593052109184</v>
      </c>
    </row>
    <row r="72" spans="1:13" x14ac:dyDescent="0.25">
      <c r="A72" s="131" t="s">
        <v>215</v>
      </c>
      <c r="B72" s="8">
        <v>348</v>
      </c>
      <c r="C72" s="8"/>
      <c r="D72" s="9"/>
      <c r="E72" s="11">
        <v>1505</v>
      </c>
      <c r="F72" s="11">
        <v>2396</v>
      </c>
      <c r="G72" s="11">
        <f>F72-E72+1</f>
        <v>892</v>
      </c>
      <c r="H72" s="13"/>
      <c r="I72" s="68"/>
      <c r="J72" s="64">
        <f>I72+G72</f>
        <v>892</v>
      </c>
      <c r="K72" s="148">
        <v>301</v>
      </c>
      <c r="L72" s="77">
        <v>294</v>
      </c>
      <c r="M72" s="147">
        <f>K72/J72</f>
        <v>0.33744394618834078</v>
      </c>
    </row>
    <row r="73" spans="1:13" ht="15.75" thickBot="1" x14ac:dyDescent="0.3">
      <c r="A73" s="137" t="s">
        <v>230</v>
      </c>
      <c r="B73" s="29"/>
      <c r="C73" s="29"/>
      <c r="D73" s="24"/>
      <c r="E73" s="33"/>
      <c r="F73" s="34"/>
      <c r="G73" s="156"/>
      <c r="H73" s="35"/>
      <c r="I73" s="70"/>
      <c r="J73" s="64"/>
      <c r="K73" s="145"/>
      <c r="L73" s="78"/>
      <c r="M73" s="144"/>
    </row>
    <row r="74" spans="1:13" ht="15.75" thickTop="1" x14ac:dyDescent="0.25">
      <c r="A74" s="132" t="s">
        <v>229</v>
      </c>
      <c r="B74" s="2">
        <v>349</v>
      </c>
      <c r="C74" s="2" t="s">
        <v>228</v>
      </c>
      <c r="D74" s="3" t="s">
        <v>227</v>
      </c>
      <c r="E74" s="11">
        <v>1</v>
      </c>
      <c r="F74" s="11">
        <v>754</v>
      </c>
      <c r="G74" s="5">
        <f>F74-E74+1</f>
        <v>754</v>
      </c>
      <c r="H74" s="7">
        <f>SUM(F74-E74+1)+(F75-E75+1)+(F76-E76+1)</f>
        <v>2550</v>
      </c>
      <c r="I74" s="154">
        <v>78</v>
      </c>
      <c r="J74" s="104">
        <f>I74+G74</f>
        <v>832</v>
      </c>
      <c r="K74" s="151">
        <v>327</v>
      </c>
      <c r="L74" s="150">
        <v>309</v>
      </c>
      <c r="M74" s="149">
        <f>K74/J74</f>
        <v>0.39302884615384615</v>
      </c>
    </row>
    <row r="75" spans="1:13" x14ac:dyDescent="0.25">
      <c r="A75" s="131" t="s">
        <v>226</v>
      </c>
      <c r="B75" s="8">
        <v>350</v>
      </c>
      <c r="C75" s="8"/>
      <c r="D75" s="9"/>
      <c r="E75" s="11">
        <v>755</v>
      </c>
      <c r="F75" s="11">
        <v>1636</v>
      </c>
      <c r="G75" s="11">
        <f>F75-E75+1</f>
        <v>882</v>
      </c>
      <c r="H75" s="13"/>
      <c r="I75" s="68"/>
      <c r="J75" s="64">
        <f>I75+G75</f>
        <v>882</v>
      </c>
      <c r="K75" s="148">
        <v>315</v>
      </c>
      <c r="L75" s="77">
        <v>308</v>
      </c>
      <c r="M75" s="147">
        <f>K75/J75</f>
        <v>0.35714285714285715</v>
      </c>
    </row>
    <row r="76" spans="1:13" x14ac:dyDescent="0.25">
      <c r="A76" s="131" t="s">
        <v>215</v>
      </c>
      <c r="B76" s="8">
        <v>351</v>
      </c>
      <c r="C76" s="8"/>
      <c r="D76" s="28"/>
      <c r="E76" s="11">
        <v>1637</v>
      </c>
      <c r="F76" s="12">
        <v>2550</v>
      </c>
      <c r="G76" s="11">
        <f>F76-E76+1</f>
        <v>914</v>
      </c>
      <c r="H76" s="13"/>
      <c r="I76" s="68"/>
      <c r="J76" s="155">
        <f>I76+G76</f>
        <v>914</v>
      </c>
      <c r="K76" s="148">
        <v>336</v>
      </c>
      <c r="L76" s="77">
        <v>332</v>
      </c>
      <c r="M76" s="147">
        <f>K76/J76</f>
        <v>0.36761487964989059</v>
      </c>
    </row>
    <row r="77" spans="1:13" x14ac:dyDescent="0.25">
      <c r="A77" s="131" t="s">
        <v>225</v>
      </c>
      <c r="B77" s="17"/>
      <c r="C77" s="8"/>
      <c r="D77" s="28"/>
      <c r="E77" s="11"/>
      <c r="F77" s="100"/>
      <c r="G77" s="11"/>
      <c r="H77" s="13"/>
      <c r="I77" s="68"/>
      <c r="J77" s="64"/>
      <c r="K77" s="151"/>
      <c r="L77" s="150"/>
      <c r="M77" s="149"/>
    </row>
    <row r="78" spans="1:13" ht="15.75" thickBot="1" x14ac:dyDescent="0.3">
      <c r="A78" s="137"/>
      <c r="B78" s="29"/>
      <c r="C78" s="29"/>
      <c r="D78" s="24"/>
      <c r="E78" s="33"/>
      <c r="F78" s="34"/>
      <c r="G78" s="146"/>
      <c r="H78" s="35"/>
      <c r="I78" s="70"/>
      <c r="J78" s="73"/>
      <c r="K78" s="145"/>
      <c r="L78" s="78"/>
      <c r="M78" s="144"/>
    </row>
    <row r="79" spans="1:13" ht="15.75" thickTop="1" x14ac:dyDescent="0.25">
      <c r="A79" s="132" t="s">
        <v>224</v>
      </c>
      <c r="B79" s="2">
        <v>352</v>
      </c>
      <c r="C79" s="8" t="s">
        <v>223</v>
      </c>
      <c r="D79" s="9" t="s">
        <v>222</v>
      </c>
      <c r="E79" s="11">
        <v>1</v>
      </c>
      <c r="F79" s="11">
        <v>600</v>
      </c>
      <c r="G79" s="5">
        <f>F79-E79+1</f>
        <v>600</v>
      </c>
      <c r="H79" s="17">
        <f>SUM(F79-E79+1)+(F80-E80+1)+(F81-E81+1)</f>
        <v>2026</v>
      </c>
      <c r="I79" s="154">
        <v>76</v>
      </c>
      <c r="J79" s="64">
        <f>I79+G79</f>
        <v>676</v>
      </c>
      <c r="K79" s="148">
        <v>254</v>
      </c>
      <c r="L79" s="77">
        <v>236</v>
      </c>
      <c r="M79" s="147">
        <f>K79/J79</f>
        <v>0.37573964497041418</v>
      </c>
    </row>
    <row r="80" spans="1:13" x14ac:dyDescent="0.25">
      <c r="A80" s="8" t="s">
        <v>221</v>
      </c>
      <c r="B80" s="28">
        <v>353</v>
      </c>
      <c r="C80" s="13"/>
      <c r="E80" s="11">
        <v>601</v>
      </c>
      <c r="F80" s="11">
        <v>1295</v>
      </c>
      <c r="G80" s="11">
        <f>F80-E80+1</f>
        <v>695</v>
      </c>
      <c r="H80" s="13"/>
      <c r="I80" s="68"/>
      <c r="J80" s="64">
        <f>I80+G80</f>
        <v>695</v>
      </c>
      <c r="K80" s="148">
        <v>274</v>
      </c>
      <c r="L80" s="77">
        <v>267</v>
      </c>
      <c r="M80" s="147"/>
    </row>
    <row r="81" spans="1:13" x14ac:dyDescent="0.25">
      <c r="A81" s="8" t="s">
        <v>215</v>
      </c>
      <c r="B81" s="28">
        <v>354</v>
      </c>
      <c r="C81" s="134"/>
      <c r="D81" s="9"/>
      <c r="E81" s="11">
        <v>1296</v>
      </c>
      <c r="F81" s="11">
        <v>2026</v>
      </c>
      <c r="G81" s="11">
        <f>F81-E81+1</f>
        <v>731</v>
      </c>
      <c r="H81" s="13"/>
      <c r="I81" s="68"/>
      <c r="J81" s="64">
        <f>I81+G81</f>
        <v>731</v>
      </c>
      <c r="K81" s="148">
        <v>275</v>
      </c>
      <c r="L81" s="77">
        <v>260</v>
      </c>
      <c r="M81" s="147"/>
    </row>
    <row r="82" spans="1:13" x14ac:dyDescent="0.25">
      <c r="A82" s="131" t="s">
        <v>220</v>
      </c>
      <c r="B82" s="8"/>
      <c r="C82" s="153"/>
      <c r="D82" s="9"/>
      <c r="E82" s="11"/>
      <c r="F82" s="11"/>
      <c r="G82" s="11"/>
      <c r="H82" s="13"/>
      <c r="I82" s="68"/>
      <c r="J82" s="64"/>
      <c r="K82" s="148"/>
      <c r="L82" s="77"/>
      <c r="M82" s="147"/>
    </row>
    <row r="83" spans="1:13" ht="15.75" thickBot="1" x14ac:dyDescent="0.3">
      <c r="A83" s="137"/>
      <c r="B83" s="29"/>
      <c r="C83" s="29"/>
      <c r="D83" s="24"/>
      <c r="E83" s="33"/>
      <c r="F83" s="34"/>
      <c r="G83" s="146"/>
      <c r="H83" s="35"/>
      <c r="I83" s="70"/>
      <c r="J83" s="73"/>
      <c r="K83" s="145"/>
      <c r="L83" s="78"/>
      <c r="M83" s="144"/>
    </row>
    <row r="84" spans="1:13" ht="15.75" thickTop="1" x14ac:dyDescent="0.25">
      <c r="A84" s="132" t="s">
        <v>219</v>
      </c>
      <c r="B84" s="2">
        <v>355</v>
      </c>
      <c r="C84" s="2" t="s">
        <v>218</v>
      </c>
      <c r="D84" s="3" t="s">
        <v>217</v>
      </c>
      <c r="E84" s="11">
        <v>1</v>
      </c>
      <c r="F84" s="11">
        <v>704</v>
      </c>
      <c r="G84" s="5">
        <f>F84-E84+1</f>
        <v>704</v>
      </c>
      <c r="H84" s="7">
        <f>SUM(F84-E84+1)+(F85-E85+1)+(F86-E86+1)+(F87-E87+1)+(F88-E88+1)</f>
        <v>3992</v>
      </c>
      <c r="I84" s="152">
        <v>126</v>
      </c>
      <c r="J84" s="104">
        <f>I84+G84</f>
        <v>830</v>
      </c>
      <c r="K84" s="151">
        <v>364</v>
      </c>
      <c r="L84" s="150">
        <v>339</v>
      </c>
      <c r="M84" s="149">
        <f>K84/J84</f>
        <v>0.43855421686746987</v>
      </c>
    </row>
    <row r="85" spans="1:13" x14ac:dyDescent="0.25">
      <c r="A85" s="131" t="s">
        <v>216</v>
      </c>
      <c r="B85" s="8">
        <v>356</v>
      </c>
      <c r="C85" s="8"/>
      <c r="D85" s="9"/>
      <c r="E85" s="11">
        <v>705</v>
      </c>
      <c r="F85" s="11">
        <v>1514</v>
      </c>
      <c r="G85" s="11">
        <f>F85-E85+1</f>
        <v>810</v>
      </c>
      <c r="H85" s="13"/>
      <c r="I85" s="68"/>
      <c r="J85" s="64">
        <f>I85+G85</f>
        <v>810</v>
      </c>
      <c r="K85" s="151">
        <v>306</v>
      </c>
      <c r="L85" s="150">
        <v>303</v>
      </c>
      <c r="M85" s="149">
        <f>K85/J85</f>
        <v>0.37777777777777777</v>
      </c>
    </row>
    <row r="86" spans="1:13" x14ac:dyDescent="0.25">
      <c r="A86" s="131" t="s">
        <v>215</v>
      </c>
      <c r="B86" s="8">
        <v>357</v>
      </c>
      <c r="C86" s="8"/>
      <c r="D86" s="9"/>
      <c r="E86" s="11">
        <v>1515</v>
      </c>
      <c r="F86" s="11">
        <v>2312</v>
      </c>
      <c r="G86" s="11">
        <f>F86-E86+1</f>
        <v>798</v>
      </c>
      <c r="H86" s="13"/>
      <c r="I86" s="68"/>
      <c r="J86" s="64">
        <f>I86+G86</f>
        <v>798</v>
      </c>
      <c r="K86" s="148">
        <v>282</v>
      </c>
      <c r="L86" s="77">
        <v>280</v>
      </c>
      <c r="M86" s="147">
        <f>K86/J86</f>
        <v>0.35338345864661652</v>
      </c>
    </row>
    <row r="87" spans="1:13" x14ac:dyDescent="0.25">
      <c r="A87" s="131" t="s">
        <v>214</v>
      </c>
      <c r="B87" s="8">
        <v>358</v>
      </c>
      <c r="C87" s="8"/>
      <c r="D87" s="9"/>
      <c r="E87" s="11">
        <v>2313</v>
      </c>
      <c r="F87" s="11">
        <v>3111</v>
      </c>
      <c r="G87" s="11">
        <f>F87-E87+1</f>
        <v>799</v>
      </c>
      <c r="H87" s="13"/>
      <c r="I87" s="68"/>
      <c r="J87" s="64">
        <f>I87+G87</f>
        <v>799</v>
      </c>
      <c r="K87" s="148">
        <v>332</v>
      </c>
      <c r="L87" s="77">
        <v>325</v>
      </c>
      <c r="M87" s="147">
        <f>K87/J87</f>
        <v>0.41551939924906134</v>
      </c>
    </row>
    <row r="88" spans="1:13" x14ac:dyDescent="0.25">
      <c r="A88" s="131"/>
      <c r="B88" s="8">
        <v>359</v>
      </c>
      <c r="C88" s="8"/>
      <c r="D88" s="9"/>
      <c r="E88" s="11">
        <v>3112</v>
      </c>
      <c r="F88" s="11">
        <v>3992</v>
      </c>
      <c r="G88" s="11">
        <f>F88-E88+1</f>
        <v>881</v>
      </c>
      <c r="H88" s="13"/>
      <c r="I88" s="68"/>
      <c r="J88" s="64">
        <f>I88+G88</f>
        <v>881</v>
      </c>
      <c r="K88" s="148">
        <v>273</v>
      </c>
      <c r="L88" s="77">
        <v>265</v>
      </c>
      <c r="M88" s="147">
        <f>K88/J88</f>
        <v>0.30987514188422249</v>
      </c>
    </row>
    <row r="89" spans="1:13" x14ac:dyDescent="0.25">
      <c r="A89" s="131"/>
      <c r="B89" s="17"/>
      <c r="C89" s="8"/>
      <c r="D89" s="9"/>
      <c r="E89" s="11"/>
      <c r="F89" s="11"/>
      <c r="G89" s="11"/>
      <c r="H89" s="13"/>
      <c r="I89" s="68"/>
      <c r="J89" s="64"/>
      <c r="K89" s="148"/>
      <c r="L89" s="77"/>
      <c r="M89" s="147"/>
    </row>
    <row r="90" spans="1:13" ht="15.75" thickBot="1" x14ac:dyDescent="0.3">
      <c r="A90" s="137"/>
      <c r="B90" s="29"/>
      <c r="C90" s="29"/>
      <c r="D90" s="24"/>
      <c r="E90" s="33"/>
      <c r="F90" s="34"/>
      <c r="G90" s="146"/>
      <c r="H90" s="35"/>
      <c r="I90" s="70"/>
      <c r="J90" s="73"/>
      <c r="K90" s="145"/>
      <c r="L90" s="78"/>
      <c r="M90" s="144"/>
    </row>
    <row r="91" spans="1:13" ht="15.75" thickTop="1" x14ac:dyDescent="0.25">
      <c r="A91" s="9"/>
      <c r="B91" s="9"/>
      <c r="C91" s="9"/>
      <c r="J91" s="64"/>
      <c r="M91" s="66"/>
    </row>
    <row r="92" spans="1:13" x14ac:dyDescent="0.25">
      <c r="A92" s="9" t="s">
        <v>213</v>
      </c>
      <c r="B92" s="9" t="s">
        <v>212</v>
      </c>
      <c r="C92" s="9" t="s">
        <v>109</v>
      </c>
      <c r="G92" s="9">
        <f>SUM(G3:G90)</f>
        <v>41509</v>
      </c>
      <c r="H92" s="9">
        <f>SUM(H3:H90)</f>
        <v>41509</v>
      </c>
      <c r="I92" s="64">
        <f>SUM(I3:I90)</f>
        <v>1238</v>
      </c>
      <c r="J92" s="64">
        <f>SUM(J3:J90)</f>
        <v>42747</v>
      </c>
      <c r="K92" s="64">
        <f>SUM(K3:K90)</f>
        <v>16793</v>
      </c>
      <c r="L92" s="64">
        <f>SUM(L3:L90)</f>
        <v>16316</v>
      </c>
      <c r="M92" s="85">
        <f>K92/J92</f>
        <v>0.39284628161040541</v>
      </c>
    </row>
    <row r="93" spans="1:13" x14ac:dyDescent="0.25">
      <c r="A93" s="9">
        <v>14</v>
      </c>
      <c r="B93" s="9">
        <v>56</v>
      </c>
      <c r="C93" s="9">
        <v>21</v>
      </c>
    </row>
    <row r="94" spans="1:13" x14ac:dyDescent="0.25">
      <c r="C94"/>
      <c r="E94"/>
      <c r="F94"/>
      <c r="H94"/>
    </row>
    <row r="95" spans="1:13" x14ac:dyDescent="0.25">
      <c r="C95"/>
      <c r="E95"/>
      <c r="F95"/>
      <c r="H95"/>
      <c r="K95" s="65"/>
      <c r="L95" s="65"/>
    </row>
    <row r="96" spans="1:13" x14ac:dyDescent="0.25">
      <c r="E96"/>
      <c r="F96"/>
      <c r="K96" s="65"/>
      <c r="L96" s="65"/>
    </row>
  </sheetData>
  <mergeCells count="1">
    <mergeCell ref="A1:M1"/>
  </mergeCells>
  <pageMargins left="0.7" right="0.7" top="0.75" bottom="0.75" header="0.3" footer="0.3"/>
  <pageSetup paperSize="9" scale="4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639F4-733C-4A22-A8CA-B53CAC0EA0CD}">
  <dimension ref="A1:M72"/>
  <sheetViews>
    <sheetView zoomScaleNormal="100" workbookViewId="0">
      <pane ySplit="2" topLeftCell="A3" activePane="bottomLeft" state="frozen"/>
      <selection pane="bottomLeft" activeCell="A2" sqref="A2:M2"/>
    </sheetView>
  </sheetViews>
  <sheetFormatPr defaultRowHeight="15" x14ac:dyDescent="0.25"/>
  <cols>
    <col min="1" max="1" width="30.7109375" bestFit="1" customWidth="1"/>
    <col min="2" max="2" width="9" style="65" bestFit="1" customWidth="1"/>
    <col min="3" max="3" width="20.42578125" customWidth="1"/>
    <col min="4" max="4" width="7.140625" bestFit="1" customWidth="1"/>
    <col min="5" max="5" width="10.7109375" style="9" bestFit="1" customWidth="1"/>
    <col min="6" max="7" width="9.140625" style="9" customWidth="1"/>
    <col min="9" max="9" width="12.28515625" customWidth="1"/>
    <col min="13" max="13" width="12" customWidth="1"/>
    <col min="242" max="242" width="30.7109375" bestFit="1" customWidth="1"/>
    <col min="243" max="243" width="9" bestFit="1" customWidth="1"/>
    <col min="244" max="244" width="20.42578125" customWidth="1"/>
    <col min="245" max="245" width="7.140625" bestFit="1" customWidth="1"/>
    <col min="246" max="246" width="10.7109375" bestFit="1" customWidth="1"/>
    <col min="247" max="248" width="9.140625" customWidth="1"/>
    <col min="498" max="498" width="30.7109375" bestFit="1" customWidth="1"/>
    <col min="499" max="499" width="9" bestFit="1" customWidth="1"/>
    <col min="500" max="500" width="20.42578125" customWidth="1"/>
    <col min="501" max="501" width="7.140625" bestFit="1" customWidth="1"/>
    <col min="502" max="502" width="10.7109375" bestFit="1" customWidth="1"/>
    <col min="503" max="504" width="9.140625" customWidth="1"/>
    <col min="754" max="754" width="30.7109375" bestFit="1" customWidth="1"/>
    <col min="755" max="755" width="9" bestFit="1" customWidth="1"/>
    <col min="756" max="756" width="20.42578125" customWidth="1"/>
    <col min="757" max="757" width="7.140625" bestFit="1" customWidth="1"/>
    <col min="758" max="758" width="10.7109375" bestFit="1" customWidth="1"/>
    <col min="759" max="760" width="9.140625" customWidth="1"/>
    <col min="1010" max="1010" width="30.7109375" bestFit="1" customWidth="1"/>
    <col min="1011" max="1011" width="9" bestFit="1" customWidth="1"/>
    <col min="1012" max="1012" width="20.42578125" customWidth="1"/>
    <col min="1013" max="1013" width="7.140625" bestFit="1" customWidth="1"/>
    <col min="1014" max="1014" width="10.7109375" bestFit="1" customWidth="1"/>
    <col min="1015" max="1016" width="9.140625" customWidth="1"/>
    <col min="1266" max="1266" width="30.7109375" bestFit="1" customWidth="1"/>
    <col min="1267" max="1267" width="9" bestFit="1" customWidth="1"/>
    <col min="1268" max="1268" width="20.42578125" customWidth="1"/>
    <col min="1269" max="1269" width="7.140625" bestFit="1" customWidth="1"/>
    <col min="1270" max="1270" width="10.7109375" bestFit="1" customWidth="1"/>
    <col min="1271" max="1272" width="9.140625" customWidth="1"/>
    <col min="1522" max="1522" width="30.7109375" bestFit="1" customWidth="1"/>
    <col min="1523" max="1523" width="9" bestFit="1" customWidth="1"/>
    <col min="1524" max="1524" width="20.42578125" customWidth="1"/>
    <col min="1525" max="1525" width="7.140625" bestFit="1" customWidth="1"/>
    <col min="1526" max="1526" width="10.7109375" bestFit="1" customWidth="1"/>
    <col min="1527" max="1528" width="9.140625" customWidth="1"/>
    <col min="1778" max="1778" width="30.7109375" bestFit="1" customWidth="1"/>
    <col min="1779" max="1779" width="9" bestFit="1" customWidth="1"/>
    <col min="1780" max="1780" width="20.42578125" customWidth="1"/>
    <col min="1781" max="1781" width="7.140625" bestFit="1" customWidth="1"/>
    <col min="1782" max="1782" width="10.7109375" bestFit="1" customWidth="1"/>
    <col min="1783" max="1784" width="9.140625" customWidth="1"/>
    <col min="2034" max="2034" width="30.7109375" bestFit="1" customWidth="1"/>
    <col min="2035" max="2035" width="9" bestFit="1" customWidth="1"/>
    <col min="2036" max="2036" width="20.42578125" customWidth="1"/>
    <col min="2037" max="2037" width="7.140625" bestFit="1" customWidth="1"/>
    <col min="2038" max="2038" width="10.7109375" bestFit="1" customWidth="1"/>
    <col min="2039" max="2040" width="9.140625" customWidth="1"/>
    <col min="2290" max="2290" width="30.7109375" bestFit="1" customWidth="1"/>
    <col min="2291" max="2291" width="9" bestFit="1" customWidth="1"/>
    <col min="2292" max="2292" width="20.42578125" customWidth="1"/>
    <col min="2293" max="2293" width="7.140625" bestFit="1" customWidth="1"/>
    <col min="2294" max="2294" width="10.7109375" bestFit="1" customWidth="1"/>
    <col min="2295" max="2296" width="9.140625" customWidth="1"/>
    <col min="2546" max="2546" width="30.7109375" bestFit="1" customWidth="1"/>
    <col min="2547" max="2547" width="9" bestFit="1" customWidth="1"/>
    <col min="2548" max="2548" width="20.42578125" customWidth="1"/>
    <col min="2549" max="2549" width="7.140625" bestFit="1" customWidth="1"/>
    <col min="2550" max="2550" width="10.7109375" bestFit="1" customWidth="1"/>
    <col min="2551" max="2552" width="9.140625" customWidth="1"/>
    <col min="2802" max="2802" width="30.7109375" bestFit="1" customWidth="1"/>
    <col min="2803" max="2803" width="9" bestFit="1" customWidth="1"/>
    <col min="2804" max="2804" width="20.42578125" customWidth="1"/>
    <col min="2805" max="2805" width="7.140625" bestFit="1" customWidth="1"/>
    <col min="2806" max="2806" width="10.7109375" bestFit="1" customWidth="1"/>
    <col min="2807" max="2808" width="9.140625" customWidth="1"/>
    <col min="3058" max="3058" width="30.7109375" bestFit="1" customWidth="1"/>
    <col min="3059" max="3059" width="9" bestFit="1" customWidth="1"/>
    <col min="3060" max="3060" width="20.42578125" customWidth="1"/>
    <col min="3061" max="3061" width="7.140625" bestFit="1" customWidth="1"/>
    <col min="3062" max="3062" width="10.7109375" bestFit="1" customWidth="1"/>
    <col min="3063" max="3064" width="9.140625" customWidth="1"/>
    <col min="3314" max="3314" width="30.7109375" bestFit="1" customWidth="1"/>
    <col min="3315" max="3315" width="9" bestFit="1" customWidth="1"/>
    <col min="3316" max="3316" width="20.42578125" customWidth="1"/>
    <col min="3317" max="3317" width="7.140625" bestFit="1" customWidth="1"/>
    <col min="3318" max="3318" width="10.7109375" bestFit="1" customWidth="1"/>
    <col min="3319" max="3320" width="9.140625" customWidth="1"/>
    <col min="3570" max="3570" width="30.7109375" bestFit="1" customWidth="1"/>
    <col min="3571" max="3571" width="9" bestFit="1" customWidth="1"/>
    <col min="3572" max="3572" width="20.42578125" customWidth="1"/>
    <col min="3573" max="3573" width="7.140625" bestFit="1" customWidth="1"/>
    <col min="3574" max="3574" width="10.7109375" bestFit="1" customWidth="1"/>
    <col min="3575" max="3576" width="9.140625" customWidth="1"/>
    <col min="3826" max="3826" width="30.7109375" bestFit="1" customWidth="1"/>
    <col min="3827" max="3827" width="9" bestFit="1" customWidth="1"/>
    <col min="3828" max="3828" width="20.42578125" customWidth="1"/>
    <col min="3829" max="3829" width="7.140625" bestFit="1" customWidth="1"/>
    <col min="3830" max="3830" width="10.7109375" bestFit="1" customWidth="1"/>
    <col min="3831" max="3832" width="9.140625" customWidth="1"/>
    <col min="4082" max="4082" width="30.7109375" bestFit="1" customWidth="1"/>
    <col min="4083" max="4083" width="9" bestFit="1" customWidth="1"/>
    <col min="4084" max="4084" width="20.42578125" customWidth="1"/>
    <col min="4085" max="4085" width="7.140625" bestFit="1" customWidth="1"/>
    <col min="4086" max="4086" width="10.7109375" bestFit="1" customWidth="1"/>
    <col min="4087" max="4088" width="9.140625" customWidth="1"/>
    <col min="4338" max="4338" width="30.7109375" bestFit="1" customWidth="1"/>
    <col min="4339" max="4339" width="9" bestFit="1" customWidth="1"/>
    <col min="4340" max="4340" width="20.42578125" customWidth="1"/>
    <col min="4341" max="4341" width="7.140625" bestFit="1" customWidth="1"/>
    <col min="4342" max="4342" width="10.7109375" bestFit="1" customWidth="1"/>
    <col min="4343" max="4344" width="9.140625" customWidth="1"/>
    <col min="4594" max="4594" width="30.7109375" bestFit="1" customWidth="1"/>
    <col min="4595" max="4595" width="9" bestFit="1" customWidth="1"/>
    <col min="4596" max="4596" width="20.42578125" customWidth="1"/>
    <col min="4597" max="4597" width="7.140625" bestFit="1" customWidth="1"/>
    <col min="4598" max="4598" width="10.7109375" bestFit="1" customWidth="1"/>
    <col min="4599" max="4600" width="9.140625" customWidth="1"/>
    <col min="4850" max="4850" width="30.7109375" bestFit="1" customWidth="1"/>
    <col min="4851" max="4851" width="9" bestFit="1" customWidth="1"/>
    <col min="4852" max="4852" width="20.42578125" customWidth="1"/>
    <col min="4853" max="4853" width="7.140625" bestFit="1" customWidth="1"/>
    <col min="4854" max="4854" width="10.7109375" bestFit="1" customWidth="1"/>
    <col min="4855" max="4856" width="9.140625" customWidth="1"/>
    <col min="5106" max="5106" width="30.7109375" bestFit="1" customWidth="1"/>
    <col min="5107" max="5107" width="9" bestFit="1" customWidth="1"/>
    <col min="5108" max="5108" width="20.42578125" customWidth="1"/>
    <col min="5109" max="5109" width="7.140625" bestFit="1" customWidth="1"/>
    <col min="5110" max="5110" width="10.7109375" bestFit="1" customWidth="1"/>
    <col min="5111" max="5112" width="9.140625" customWidth="1"/>
    <col min="5362" max="5362" width="30.7109375" bestFit="1" customWidth="1"/>
    <col min="5363" max="5363" width="9" bestFit="1" customWidth="1"/>
    <col min="5364" max="5364" width="20.42578125" customWidth="1"/>
    <col min="5365" max="5365" width="7.140625" bestFit="1" customWidth="1"/>
    <col min="5366" max="5366" width="10.7109375" bestFit="1" customWidth="1"/>
    <col min="5367" max="5368" width="9.140625" customWidth="1"/>
    <col min="5618" max="5618" width="30.7109375" bestFit="1" customWidth="1"/>
    <col min="5619" max="5619" width="9" bestFit="1" customWidth="1"/>
    <col min="5620" max="5620" width="20.42578125" customWidth="1"/>
    <col min="5621" max="5621" width="7.140625" bestFit="1" customWidth="1"/>
    <col min="5622" max="5622" width="10.7109375" bestFit="1" customWidth="1"/>
    <col min="5623" max="5624" width="9.140625" customWidth="1"/>
    <col min="5874" max="5874" width="30.7109375" bestFit="1" customWidth="1"/>
    <col min="5875" max="5875" width="9" bestFit="1" customWidth="1"/>
    <col min="5876" max="5876" width="20.42578125" customWidth="1"/>
    <col min="5877" max="5877" width="7.140625" bestFit="1" customWidth="1"/>
    <col min="5878" max="5878" width="10.7109375" bestFit="1" customWidth="1"/>
    <col min="5879" max="5880" width="9.140625" customWidth="1"/>
    <col min="6130" max="6130" width="30.7109375" bestFit="1" customWidth="1"/>
    <col min="6131" max="6131" width="9" bestFit="1" customWidth="1"/>
    <col min="6132" max="6132" width="20.42578125" customWidth="1"/>
    <col min="6133" max="6133" width="7.140625" bestFit="1" customWidth="1"/>
    <col min="6134" max="6134" width="10.7109375" bestFit="1" customWidth="1"/>
    <col min="6135" max="6136" width="9.140625" customWidth="1"/>
    <col min="6386" max="6386" width="30.7109375" bestFit="1" customWidth="1"/>
    <col min="6387" max="6387" width="9" bestFit="1" customWidth="1"/>
    <col min="6388" max="6388" width="20.42578125" customWidth="1"/>
    <col min="6389" max="6389" width="7.140625" bestFit="1" customWidth="1"/>
    <col min="6390" max="6390" width="10.7109375" bestFit="1" customWidth="1"/>
    <col min="6391" max="6392" width="9.140625" customWidth="1"/>
    <col min="6642" max="6642" width="30.7109375" bestFit="1" customWidth="1"/>
    <col min="6643" max="6643" width="9" bestFit="1" customWidth="1"/>
    <col min="6644" max="6644" width="20.42578125" customWidth="1"/>
    <col min="6645" max="6645" width="7.140625" bestFit="1" customWidth="1"/>
    <col min="6646" max="6646" width="10.7109375" bestFit="1" customWidth="1"/>
    <col min="6647" max="6648" width="9.140625" customWidth="1"/>
    <col min="6898" max="6898" width="30.7109375" bestFit="1" customWidth="1"/>
    <col min="6899" max="6899" width="9" bestFit="1" customWidth="1"/>
    <col min="6900" max="6900" width="20.42578125" customWidth="1"/>
    <col min="6901" max="6901" width="7.140625" bestFit="1" customWidth="1"/>
    <col min="6902" max="6902" width="10.7109375" bestFit="1" customWidth="1"/>
    <col min="6903" max="6904" width="9.140625" customWidth="1"/>
    <col min="7154" max="7154" width="30.7109375" bestFit="1" customWidth="1"/>
    <col min="7155" max="7155" width="9" bestFit="1" customWidth="1"/>
    <col min="7156" max="7156" width="20.42578125" customWidth="1"/>
    <col min="7157" max="7157" width="7.140625" bestFit="1" customWidth="1"/>
    <col min="7158" max="7158" width="10.7109375" bestFit="1" customWidth="1"/>
    <col min="7159" max="7160" width="9.140625" customWidth="1"/>
    <col min="7410" max="7410" width="30.7109375" bestFit="1" customWidth="1"/>
    <col min="7411" max="7411" width="9" bestFit="1" customWidth="1"/>
    <col min="7412" max="7412" width="20.42578125" customWidth="1"/>
    <col min="7413" max="7413" width="7.140625" bestFit="1" customWidth="1"/>
    <col min="7414" max="7414" width="10.7109375" bestFit="1" customWidth="1"/>
    <col min="7415" max="7416" width="9.140625" customWidth="1"/>
    <col min="7666" max="7666" width="30.7109375" bestFit="1" customWidth="1"/>
    <col min="7667" max="7667" width="9" bestFit="1" customWidth="1"/>
    <col min="7668" max="7668" width="20.42578125" customWidth="1"/>
    <col min="7669" max="7669" width="7.140625" bestFit="1" customWidth="1"/>
    <col min="7670" max="7670" width="10.7109375" bestFit="1" customWidth="1"/>
    <col min="7671" max="7672" width="9.140625" customWidth="1"/>
    <col min="7922" max="7922" width="30.7109375" bestFit="1" customWidth="1"/>
    <col min="7923" max="7923" width="9" bestFit="1" customWidth="1"/>
    <col min="7924" max="7924" width="20.42578125" customWidth="1"/>
    <col min="7925" max="7925" width="7.140625" bestFit="1" customWidth="1"/>
    <col min="7926" max="7926" width="10.7109375" bestFit="1" customWidth="1"/>
    <col min="7927" max="7928" width="9.140625" customWidth="1"/>
    <col min="8178" max="8178" width="30.7109375" bestFit="1" customWidth="1"/>
    <col min="8179" max="8179" width="9" bestFit="1" customWidth="1"/>
    <col min="8180" max="8180" width="20.42578125" customWidth="1"/>
    <col min="8181" max="8181" width="7.140625" bestFit="1" customWidth="1"/>
    <col min="8182" max="8182" width="10.7109375" bestFit="1" customWidth="1"/>
    <col min="8183" max="8184" width="9.140625" customWidth="1"/>
    <col min="8434" max="8434" width="30.7109375" bestFit="1" customWidth="1"/>
    <col min="8435" max="8435" width="9" bestFit="1" customWidth="1"/>
    <col min="8436" max="8436" width="20.42578125" customWidth="1"/>
    <col min="8437" max="8437" width="7.140625" bestFit="1" customWidth="1"/>
    <col min="8438" max="8438" width="10.7109375" bestFit="1" customWidth="1"/>
    <col min="8439" max="8440" width="9.140625" customWidth="1"/>
    <col min="8690" max="8690" width="30.7109375" bestFit="1" customWidth="1"/>
    <col min="8691" max="8691" width="9" bestFit="1" customWidth="1"/>
    <col min="8692" max="8692" width="20.42578125" customWidth="1"/>
    <col min="8693" max="8693" width="7.140625" bestFit="1" customWidth="1"/>
    <col min="8694" max="8694" width="10.7109375" bestFit="1" customWidth="1"/>
    <col min="8695" max="8696" width="9.140625" customWidth="1"/>
    <col min="8946" max="8946" width="30.7109375" bestFit="1" customWidth="1"/>
    <col min="8947" max="8947" width="9" bestFit="1" customWidth="1"/>
    <col min="8948" max="8948" width="20.42578125" customWidth="1"/>
    <col min="8949" max="8949" width="7.140625" bestFit="1" customWidth="1"/>
    <col min="8950" max="8950" width="10.7109375" bestFit="1" customWidth="1"/>
    <col min="8951" max="8952" width="9.140625" customWidth="1"/>
    <col min="9202" max="9202" width="30.7109375" bestFit="1" customWidth="1"/>
    <col min="9203" max="9203" width="9" bestFit="1" customWidth="1"/>
    <col min="9204" max="9204" width="20.42578125" customWidth="1"/>
    <col min="9205" max="9205" width="7.140625" bestFit="1" customWidth="1"/>
    <col min="9206" max="9206" width="10.7109375" bestFit="1" customWidth="1"/>
    <col min="9207" max="9208" width="9.140625" customWidth="1"/>
    <col min="9458" max="9458" width="30.7109375" bestFit="1" customWidth="1"/>
    <col min="9459" max="9459" width="9" bestFit="1" customWidth="1"/>
    <col min="9460" max="9460" width="20.42578125" customWidth="1"/>
    <col min="9461" max="9461" width="7.140625" bestFit="1" customWidth="1"/>
    <col min="9462" max="9462" width="10.7109375" bestFit="1" customWidth="1"/>
    <col min="9463" max="9464" width="9.140625" customWidth="1"/>
    <col min="9714" max="9714" width="30.7109375" bestFit="1" customWidth="1"/>
    <col min="9715" max="9715" width="9" bestFit="1" customWidth="1"/>
    <col min="9716" max="9716" width="20.42578125" customWidth="1"/>
    <col min="9717" max="9717" width="7.140625" bestFit="1" customWidth="1"/>
    <col min="9718" max="9718" width="10.7109375" bestFit="1" customWidth="1"/>
    <col min="9719" max="9720" width="9.140625" customWidth="1"/>
    <col min="9970" max="9970" width="30.7109375" bestFit="1" customWidth="1"/>
    <col min="9971" max="9971" width="9" bestFit="1" customWidth="1"/>
    <col min="9972" max="9972" width="20.42578125" customWidth="1"/>
    <col min="9973" max="9973" width="7.140625" bestFit="1" customWidth="1"/>
    <col min="9974" max="9974" width="10.7109375" bestFit="1" customWidth="1"/>
    <col min="9975" max="9976" width="9.140625" customWidth="1"/>
    <col min="10226" max="10226" width="30.7109375" bestFit="1" customWidth="1"/>
    <col min="10227" max="10227" width="9" bestFit="1" customWidth="1"/>
    <col min="10228" max="10228" width="20.42578125" customWidth="1"/>
    <col min="10229" max="10229" width="7.140625" bestFit="1" customWidth="1"/>
    <col min="10230" max="10230" width="10.7109375" bestFit="1" customWidth="1"/>
    <col min="10231" max="10232" width="9.140625" customWidth="1"/>
    <col min="10482" max="10482" width="30.7109375" bestFit="1" customWidth="1"/>
    <col min="10483" max="10483" width="9" bestFit="1" customWidth="1"/>
    <col min="10484" max="10484" width="20.42578125" customWidth="1"/>
    <col min="10485" max="10485" width="7.140625" bestFit="1" customWidth="1"/>
    <col min="10486" max="10486" width="10.7109375" bestFit="1" customWidth="1"/>
    <col min="10487" max="10488" width="9.140625" customWidth="1"/>
    <col min="10738" max="10738" width="30.7109375" bestFit="1" customWidth="1"/>
    <col min="10739" max="10739" width="9" bestFit="1" customWidth="1"/>
    <col min="10740" max="10740" width="20.42578125" customWidth="1"/>
    <col min="10741" max="10741" width="7.140625" bestFit="1" customWidth="1"/>
    <col min="10742" max="10742" width="10.7109375" bestFit="1" customWidth="1"/>
    <col min="10743" max="10744" width="9.140625" customWidth="1"/>
    <col min="10994" max="10994" width="30.7109375" bestFit="1" customWidth="1"/>
    <col min="10995" max="10995" width="9" bestFit="1" customWidth="1"/>
    <col min="10996" max="10996" width="20.42578125" customWidth="1"/>
    <col min="10997" max="10997" width="7.140625" bestFit="1" customWidth="1"/>
    <col min="10998" max="10998" width="10.7109375" bestFit="1" customWidth="1"/>
    <col min="10999" max="11000" width="9.140625" customWidth="1"/>
    <col min="11250" max="11250" width="30.7109375" bestFit="1" customWidth="1"/>
    <col min="11251" max="11251" width="9" bestFit="1" customWidth="1"/>
    <col min="11252" max="11252" width="20.42578125" customWidth="1"/>
    <col min="11253" max="11253" width="7.140625" bestFit="1" customWidth="1"/>
    <col min="11254" max="11254" width="10.7109375" bestFit="1" customWidth="1"/>
    <col min="11255" max="11256" width="9.140625" customWidth="1"/>
    <col min="11506" max="11506" width="30.7109375" bestFit="1" customWidth="1"/>
    <col min="11507" max="11507" width="9" bestFit="1" customWidth="1"/>
    <col min="11508" max="11508" width="20.42578125" customWidth="1"/>
    <col min="11509" max="11509" width="7.140625" bestFit="1" customWidth="1"/>
    <col min="11510" max="11510" width="10.7109375" bestFit="1" customWidth="1"/>
    <col min="11511" max="11512" width="9.140625" customWidth="1"/>
    <col min="11762" max="11762" width="30.7109375" bestFit="1" customWidth="1"/>
    <col min="11763" max="11763" width="9" bestFit="1" customWidth="1"/>
    <col min="11764" max="11764" width="20.42578125" customWidth="1"/>
    <col min="11765" max="11765" width="7.140625" bestFit="1" customWidth="1"/>
    <col min="11766" max="11766" width="10.7109375" bestFit="1" customWidth="1"/>
    <col min="11767" max="11768" width="9.140625" customWidth="1"/>
    <col min="12018" max="12018" width="30.7109375" bestFit="1" customWidth="1"/>
    <col min="12019" max="12019" width="9" bestFit="1" customWidth="1"/>
    <col min="12020" max="12020" width="20.42578125" customWidth="1"/>
    <col min="12021" max="12021" width="7.140625" bestFit="1" customWidth="1"/>
    <col min="12022" max="12022" width="10.7109375" bestFit="1" customWidth="1"/>
    <col min="12023" max="12024" width="9.140625" customWidth="1"/>
    <col min="12274" max="12274" width="30.7109375" bestFit="1" customWidth="1"/>
    <col min="12275" max="12275" width="9" bestFit="1" customWidth="1"/>
    <col min="12276" max="12276" width="20.42578125" customWidth="1"/>
    <col min="12277" max="12277" width="7.140625" bestFit="1" customWidth="1"/>
    <col min="12278" max="12278" width="10.7109375" bestFit="1" customWidth="1"/>
    <col min="12279" max="12280" width="9.140625" customWidth="1"/>
    <col min="12530" max="12530" width="30.7109375" bestFit="1" customWidth="1"/>
    <col min="12531" max="12531" width="9" bestFit="1" customWidth="1"/>
    <col min="12532" max="12532" width="20.42578125" customWidth="1"/>
    <col min="12533" max="12533" width="7.140625" bestFit="1" customWidth="1"/>
    <col min="12534" max="12534" width="10.7109375" bestFit="1" customWidth="1"/>
    <col min="12535" max="12536" width="9.140625" customWidth="1"/>
    <col min="12786" max="12786" width="30.7109375" bestFit="1" customWidth="1"/>
    <col min="12787" max="12787" width="9" bestFit="1" customWidth="1"/>
    <col min="12788" max="12788" width="20.42578125" customWidth="1"/>
    <col min="12789" max="12789" width="7.140625" bestFit="1" customWidth="1"/>
    <col min="12790" max="12790" width="10.7109375" bestFit="1" customWidth="1"/>
    <col min="12791" max="12792" width="9.140625" customWidth="1"/>
    <col min="13042" max="13042" width="30.7109375" bestFit="1" customWidth="1"/>
    <col min="13043" max="13043" width="9" bestFit="1" customWidth="1"/>
    <col min="13044" max="13044" width="20.42578125" customWidth="1"/>
    <col min="13045" max="13045" width="7.140625" bestFit="1" customWidth="1"/>
    <col min="13046" max="13046" width="10.7109375" bestFit="1" customWidth="1"/>
    <col min="13047" max="13048" width="9.140625" customWidth="1"/>
    <col min="13298" max="13298" width="30.7109375" bestFit="1" customWidth="1"/>
    <col min="13299" max="13299" width="9" bestFit="1" customWidth="1"/>
    <col min="13300" max="13300" width="20.42578125" customWidth="1"/>
    <col min="13301" max="13301" width="7.140625" bestFit="1" customWidth="1"/>
    <col min="13302" max="13302" width="10.7109375" bestFit="1" customWidth="1"/>
    <col min="13303" max="13304" width="9.140625" customWidth="1"/>
    <col min="13554" max="13554" width="30.7109375" bestFit="1" customWidth="1"/>
    <col min="13555" max="13555" width="9" bestFit="1" customWidth="1"/>
    <col min="13556" max="13556" width="20.42578125" customWidth="1"/>
    <col min="13557" max="13557" width="7.140625" bestFit="1" customWidth="1"/>
    <col min="13558" max="13558" width="10.7109375" bestFit="1" customWidth="1"/>
    <col min="13559" max="13560" width="9.140625" customWidth="1"/>
    <col min="13810" max="13810" width="30.7109375" bestFit="1" customWidth="1"/>
    <col min="13811" max="13811" width="9" bestFit="1" customWidth="1"/>
    <col min="13812" max="13812" width="20.42578125" customWidth="1"/>
    <col min="13813" max="13813" width="7.140625" bestFit="1" customWidth="1"/>
    <col min="13814" max="13814" width="10.7109375" bestFit="1" customWidth="1"/>
    <col min="13815" max="13816" width="9.140625" customWidth="1"/>
    <col min="14066" max="14066" width="30.7109375" bestFit="1" customWidth="1"/>
    <col min="14067" max="14067" width="9" bestFit="1" customWidth="1"/>
    <col min="14068" max="14068" width="20.42578125" customWidth="1"/>
    <col min="14069" max="14069" width="7.140625" bestFit="1" customWidth="1"/>
    <col min="14070" max="14070" width="10.7109375" bestFit="1" customWidth="1"/>
    <col min="14071" max="14072" width="9.140625" customWidth="1"/>
    <col min="14322" max="14322" width="30.7109375" bestFit="1" customWidth="1"/>
    <col min="14323" max="14323" width="9" bestFit="1" customWidth="1"/>
    <col min="14324" max="14324" width="20.42578125" customWidth="1"/>
    <col min="14325" max="14325" width="7.140625" bestFit="1" customWidth="1"/>
    <col min="14326" max="14326" width="10.7109375" bestFit="1" customWidth="1"/>
    <col min="14327" max="14328" width="9.140625" customWidth="1"/>
    <col min="14578" max="14578" width="30.7109375" bestFit="1" customWidth="1"/>
    <col min="14579" max="14579" width="9" bestFit="1" customWidth="1"/>
    <col min="14580" max="14580" width="20.42578125" customWidth="1"/>
    <col min="14581" max="14581" width="7.140625" bestFit="1" customWidth="1"/>
    <col min="14582" max="14582" width="10.7109375" bestFit="1" customWidth="1"/>
    <col min="14583" max="14584" width="9.140625" customWidth="1"/>
    <col min="14834" max="14834" width="30.7109375" bestFit="1" customWidth="1"/>
    <col min="14835" max="14835" width="9" bestFit="1" customWidth="1"/>
    <col min="14836" max="14836" width="20.42578125" customWidth="1"/>
    <col min="14837" max="14837" width="7.140625" bestFit="1" customWidth="1"/>
    <col min="14838" max="14838" width="10.7109375" bestFit="1" customWidth="1"/>
    <col min="14839" max="14840" width="9.140625" customWidth="1"/>
    <col min="15090" max="15090" width="30.7109375" bestFit="1" customWidth="1"/>
    <col min="15091" max="15091" width="9" bestFit="1" customWidth="1"/>
    <col min="15092" max="15092" width="20.42578125" customWidth="1"/>
    <col min="15093" max="15093" width="7.140625" bestFit="1" customWidth="1"/>
    <col min="15094" max="15094" width="10.7109375" bestFit="1" customWidth="1"/>
    <col min="15095" max="15096" width="9.140625" customWidth="1"/>
    <col min="15346" max="15346" width="30.7109375" bestFit="1" customWidth="1"/>
    <col min="15347" max="15347" width="9" bestFit="1" customWidth="1"/>
    <col min="15348" max="15348" width="20.42578125" customWidth="1"/>
    <col min="15349" max="15349" width="7.140625" bestFit="1" customWidth="1"/>
    <col min="15350" max="15350" width="10.7109375" bestFit="1" customWidth="1"/>
    <col min="15351" max="15352" width="9.140625" customWidth="1"/>
    <col min="15602" max="15602" width="30.7109375" bestFit="1" customWidth="1"/>
    <col min="15603" max="15603" width="9" bestFit="1" customWidth="1"/>
    <col min="15604" max="15604" width="20.42578125" customWidth="1"/>
    <col min="15605" max="15605" width="7.140625" bestFit="1" customWidth="1"/>
    <col min="15606" max="15606" width="10.7109375" bestFit="1" customWidth="1"/>
    <col min="15607" max="15608" width="9.140625" customWidth="1"/>
    <col min="15858" max="15858" width="30.7109375" bestFit="1" customWidth="1"/>
    <col min="15859" max="15859" width="9" bestFit="1" customWidth="1"/>
    <col min="15860" max="15860" width="20.42578125" customWidth="1"/>
    <col min="15861" max="15861" width="7.140625" bestFit="1" customWidth="1"/>
    <col min="15862" max="15862" width="10.7109375" bestFit="1" customWidth="1"/>
    <col min="15863" max="15864" width="9.140625" customWidth="1"/>
    <col min="16114" max="16114" width="30.7109375" bestFit="1" customWidth="1"/>
    <col min="16115" max="16115" width="9" bestFit="1" customWidth="1"/>
    <col min="16116" max="16116" width="20.42578125" customWidth="1"/>
    <col min="16117" max="16117" width="7.140625" bestFit="1" customWidth="1"/>
    <col min="16118" max="16118" width="10.7109375" bestFit="1" customWidth="1"/>
    <col min="16119" max="16120" width="9.140625" customWidth="1"/>
  </cols>
  <sheetData>
    <row r="1" spans="1:13" ht="24.75" customHeight="1" thickBot="1" x14ac:dyDescent="0.4">
      <c r="A1" s="180" t="s">
        <v>594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3" ht="64.5" thickTop="1" thickBot="1" x14ac:dyDescent="0.3">
      <c r="A2" s="139" t="s">
        <v>1</v>
      </c>
      <c r="B2" s="140" t="s">
        <v>2</v>
      </c>
      <c r="C2" s="139" t="s">
        <v>3</v>
      </c>
      <c r="D2" s="139" t="s">
        <v>4</v>
      </c>
      <c r="E2" s="139" t="s">
        <v>5</v>
      </c>
      <c r="F2" s="139" t="s">
        <v>6</v>
      </c>
      <c r="G2" s="139" t="s">
        <v>7</v>
      </c>
      <c r="H2" s="1" t="s">
        <v>8</v>
      </c>
      <c r="I2" s="1" t="s">
        <v>111</v>
      </c>
      <c r="J2" s="1" t="s">
        <v>110</v>
      </c>
      <c r="K2" s="83" t="s">
        <v>112</v>
      </c>
      <c r="L2" s="74" t="s">
        <v>113</v>
      </c>
      <c r="M2" s="84" t="s">
        <v>114</v>
      </c>
    </row>
    <row r="3" spans="1:13" ht="15.75" thickTop="1" x14ac:dyDescent="0.25">
      <c r="A3" s="2" t="s">
        <v>593</v>
      </c>
      <c r="B3" s="2">
        <v>360</v>
      </c>
      <c r="C3" s="2" t="s">
        <v>592</v>
      </c>
      <c r="D3" s="3" t="s">
        <v>591</v>
      </c>
      <c r="E3" s="11">
        <v>1</v>
      </c>
      <c r="F3" s="11">
        <v>638</v>
      </c>
      <c r="G3" s="5">
        <f>F3-E3+1</f>
        <v>638</v>
      </c>
      <c r="H3" s="7">
        <f>SUM(F3-E3+1)+(F4-E4+1)+(F5-E5+1)</f>
        <v>2058</v>
      </c>
      <c r="I3" s="67">
        <v>112</v>
      </c>
      <c r="J3" s="72">
        <f>I3+G3</f>
        <v>750</v>
      </c>
      <c r="K3" s="266">
        <v>254</v>
      </c>
      <c r="L3" s="265">
        <v>239</v>
      </c>
      <c r="M3" s="260">
        <f>K3/J3</f>
        <v>0.33866666666666667</v>
      </c>
    </row>
    <row r="4" spans="1:13" x14ac:dyDescent="0.25">
      <c r="A4" s="8" t="s">
        <v>590</v>
      </c>
      <c r="B4" s="8">
        <v>361</v>
      </c>
      <c r="C4" s="8"/>
      <c r="D4" s="9"/>
      <c r="E4" s="11">
        <v>639</v>
      </c>
      <c r="F4" s="11">
        <v>1288</v>
      </c>
      <c r="G4" s="11">
        <f>F4-E4+1</f>
        <v>650</v>
      </c>
      <c r="H4" s="17"/>
      <c r="I4" s="68"/>
      <c r="J4" s="155">
        <f>I4+G4</f>
        <v>650</v>
      </c>
      <c r="K4" s="252">
        <v>219</v>
      </c>
      <c r="L4" s="77">
        <v>214</v>
      </c>
      <c r="M4" s="251">
        <f>K4/J4</f>
        <v>0.33692307692307694</v>
      </c>
    </row>
    <row r="5" spans="1:13" x14ac:dyDescent="0.25">
      <c r="A5" s="8" t="s">
        <v>148</v>
      </c>
      <c r="B5" s="8">
        <v>362</v>
      </c>
      <c r="C5" s="8"/>
      <c r="D5" s="9"/>
      <c r="E5" s="11">
        <v>1289</v>
      </c>
      <c r="F5" s="11">
        <v>2058</v>
      </c>
      <c r="G5" s="11">
        <f>F5-E5+1</f>
        <v>770</v>
      </c>
      <c r="H5" s="17"/>
      <c r="I5" s="68"/>
      <c r="J5" s="64">
        <f>I5+G5</f>
        <v>770</v>
      </c>
      <c r="K5" s="254">
        <v>134</v>
      </c>
      <c r="L5" s="264">
        <v>125</v>
      </c>
      <c r="M5" s="263">
        <f>K5/J5</f>
        <v>0.17402597402597403</v>
      </c>
    </row>
    <row r="6" spans="1:13" ht="15.75" thickBot="1" x14ac:dyDescent="0.3">
      <c r="A6" s="8" t="s">
        <v>589</v>
      </c>
      <c r="B6" s="29"/>
      <c r="C6" s="29"/>
      <c r="D6" s="24"/>
      <c r="E6" s="33"/>
      <c r="F6" s="34"/>
      <c r="G6" s="100"/>
      <c r="H6" s="52"/>
      <c r="I6" s="70"/>
      <c r="J6" s="64"/>
      <c r="K6" s="250"/>
      <c r="L6" s="82"/>
      <c r="M6" s="249"/>
    </row>
    <row r="7" spans="1:13" ht="15.75" thickTop="1" x14ac:dyDescent="0.25">
      <c r="A7" s="2" t="s">
        <v>588</v>
      </c>
      <c r="B7" s="2">
        <v>363</v>
      </c>
      <c r="C7" s="2" t="s">
        <v>587</v>
      </c>
      <c r="D7" s="3" t="s">
        <v>586</v>
      </c>
      <c r="E7" s="11">
        <v>1</v>
      </c>
      <c r="F7" s="11">
        <v>674</v>
      </c>
      <c r="G7" s="5">
        <f>F7-E7+1</f>
        <v>674</v>
      </c>
      <c r="H7" s="7">
        <f>SUM(F7-E7+1)+(F8-E8+1)+(F9-E9+1)</f>
        <v>1829</v>
      </c>
      <c r="I7" s="69">
        <v>107</v>
      </c>
      <c r="J7" s="72">
        <f>I7+G7</f>
        <v>781</v>
      </c>
      <c r="K7" s="259">
        <v>321</v>
      </c>
      <c r="L7" s="262">
        <v>248</v>
      </c>
      <c r="M7" s="261">
        <f>K7/J7</f>
        <v>0.41101152368758004</v>
      </c>
    </row>
    <row r="8" spans="1:13" x14ac:dyDescent="0.25">
      <c r="A8" s="8" t="s">
        <v>585</v>
      </c>
      <c r="B8" s="8">
        <v>364</v>
      </c>
      <c r="C8" s="8"/>
      <c r="D8" s="9"/>
      <c r="E8" s="11">
        <v>675</v>
      </c>
      <c r="F8" s="11">
        <v>1410</v>
      </c>
      <c r="G8" s="11">
        <f>F8-E8+1</f>
        <v>736</v>
      </c>
      <c r="H8" s="17"/>
      <c r="I8" s="68"/>
      <c r="J8" s="155">
        <f>I8+G8</f>
        <v>736</v>
      </c>
      <c r="K8" s="259">
        <v>217</v>
      </c>
      <c r="L8" s="262">
        <v>204</v>
      </c>
      <c r="M8" s="261">
        <f>K8/J8</f>
        <v>0.29483695652173914</v>
      </c>
    </row>
    <row r="9" spans="1:13" x14ac:dyDescent="0.25">
      <c r="A9" s="8" t="s">
        <v>118</v>
      </c>
      <c r="B9" s="8">
        <v>365</v>
      </c>
      <c r="C9" s="8"/>
      <c r="D9" s="9"/>
      <c r="E9" s="11">
        <v>1411</v>
      </c>
      <c r="F9" s="11">
        <v>1829</v>
      </c>
      <c r="G9" s="11">
        <f>F9-E9+1+(F10-E10+1)</f>
        <v>750</v>
      </c>
      <c r="H9" s="17"/>
      <c r="I9" s="68"/>
      <c r="J9" s="155">
        <f>I9+G9</f>
        <v>750</v>
      </c>
      <c r="K9" s="259">
        <v>213</v>
      </c>
      <c r="L9" s="262">
        <v>202</v>
      </c>
      <c r="M9" s="261">
        <f>K9/J9</f>
        <v>0.28399999999999997</v>
      </c>
    </row>
    <row r="10" spans="1:13" x14ac:dyDescent="0.25">
      <c r="A10" s="8" t="s">
        <v>584</v>
      </c>
      <c r="B10" s="115" t="s">
        <v>15</v>
      </c>
      <c r="C10" s="8" t="s">
        <v>583</v>
      </c>
      <c r="D10" s="9" t="s">
        <v>582</v>
      </c>
      <c r="E10" s="11">
        <v>1</v>
      </c>
      <c r="F10" s="11">
        <v>331</v>
      </c>
      <c r="G10" s="11"/>
      <c r="H10" s="17">
        <f>SUM(F10-E10+1)+(F12-E12+1)+(F13-E13+1)</f>
        <v>1429</v>
      </c>
      <c r="I10" s="68"/>
      <c r="J10" s="155"/>
      <c r="K10" s="259"/>
      <c r="L10" s="262"/>
      <c r="M10" s="261"/>
    </row>
    <row r="11" spans="1:13" x14ac:dyDescent="0.25">
      <c r="A11" s="8"/>
      <c r="B11" s="115"/>
      <c r="C11" s="8"/>
      <c r="D11" s="9"/>
      <c r="E11" s="11"/>
      <c r="F11" s="11"/>
      <c r="G11" s="11"/>
      <c r="H11" s="17"/>
      <c r="I11" s="68"/>
      <c r="J11" s="155"/>
      <c r="K11" s="259"/>
      <c r="L11" s="262"/>
      <c r="M11" s="261"/>
    </row>
    <row r="12" spans="1:13" x14ac:dyDescent="0.25">
      <c r="A12" s="8"/>
      <c r="B12" s="8">
        <v>366</v>
      </c>
      <c r="C12" s="8" t="s">
        <v>583</v>
      </c>
      <c r="D12" s="9" t="s">
        <v>582</v>
      </c>
      <c r="E12" s="11">
        <v>332</v>
      </c>
      <c r="F12" s="11">
        <v>1014</v>
      </c>
      <c r="G12" s="11">
        <f>F12-E12+1</f>
        <v>683</v>
      </c>
      <c r="H12" s="17"/>
      <c r="I12" s="68"/>
      <c r="J12" s="155">
        <f>I12+G12</f>
        <v>683</v>
      </c>
      <c r="K12" s="259">
        <v>258</v>
      </c>
      <c r="L12" s="262">
        <v>253</v>
      </c>
      <c r="M12" s="261">
        <f>K12/J12</f>
        <v>0.37774524158125916</v>
      </c>
    </row>
    <row r="13" spans="1:13" x14ac:dyDescent="0.25">
      <c r="A13" s="161"/>
      <c r="B13" s="8">
        <v>367</v>
      </c>
      <c r="C13" s="8"/>
      <c r="D13" s="9"/>
      <c r="E13" s="11">
        <v>1015</v>
      </c>
      <c r="F13" s="11">
        <v>1429</v>
      </c>
      <c r="G13" s="11">
        <f>F13-E13+1+(F14-E14+1)</f>
        <v>761</v>
      </c>
      <c r="H13" s="17"/>
      <c r="I13" s="69">
        <v>48</v>
      </c>
      <c r="J13" s="155">
        <f>I13+G13</f>
        <v>809</v>
      </c>
      <c r="K13" s="259">
        <v>172</v>
      </c>
      <c r="L13" s="262">
        <v>166</v>
      </c>
      <c r="M13" s="261">
        <f>K13/J13</f>
        <v>0.21260815822002471</v>
      </c>
    </row>
    <row r="14" spans="1:13" x14ac:dyDescent="0.25">
      <c r="A14" s="161"/>
      <c r="B14" s="115" t="s">
        <v>15</v>
      </c>
      <c r="C14" s="8" t="s">
        <v>581</v>
      </c>
      <c r="D14" s="9" t="s">
        <v>580</v>
      </c>
      <c r="E14" s="11">
        <v>1</v>
      </c>
      <c r="F14" s="11">
        <v>346</v>
      </c>
      <c r="G14" s="11"/>
      <c r="H14" s="17">
        <f>SUM(F14-E14+1)+(F16-E16+1)</f>
        <v>1155</v>
      </c>
      <c r="K14" s="259"/>
      <c r="L14" s="262"/>
      <c r="M14" s="261"/>
    </row>
    <row r="15" spans="1:13" x14ac:dyDescent="0.25">
      <c r="A15" s="161"/>
      <c r="B15" s="115"/>
      <c r="C15" s="8"/>
      <c r="D15" s="9"/>
      <c r="E15" s="11"/>
      <c r="F15" s="11"/>
      <c r="G15" s="11"/>
      <c r="H15" s="17"/>
      <c r="I15" s="68"/>
      <c r="J15" s="155"/>
      <c r="K15" s="252"/>
      <c r="L15" s="75"/>
      <c r="M15" s="251"/>
    </row>
    <row r="16" spans="1:13" x14ac:dyDescent="0.25">
      <c r="A16" s="161"/>
      <c r="B16" s="8">
        <v>368</v>
      </c>
      <c r="C16" s="8" t="s">
        <v>581</v>
      </c>
      <c r="D16" s="9" t="s">
        <v>580</v>
      </c>
      <c r="E16" s="11">
        <v>347</v>
      </c>
      <c r="F16" s="11">
        <v>1155</v>
      </c>
      <c r="G16" s="11">
        <f>F16-E16+1</f>
        <v>809</v>
      </c>
      <c r="H16" s="17"/>
      <c r="I16" s="68">
        <v>73</v>
      </c>
      <c r="J16" s="155">
        <f>I16+G16</f>
        <v>882</v>
      </c>
      <c r="K16" s="252">
        <v>134</v>
      </c>
      <c r="L16" s="77">
        <v>111</v>
      </c>
      <c r="M16" s="251">
        <f>K16/J16</f>
        <v>0.15192743764172337</v>
      </c>
    </row>
    <row r="17" spans="1:13" x14ac:dyDescent="0.25">
      <c r="A17" s="161"/>
      <c r="B17" s="8">
        <v>369</v>
      </c>
      <c r="C17" s="8" t="s">
        <v>579</v>
      </c>
      <c r="D17" s="9" t="s">
        <v>578</v>
      </c>
      <c r="E17" s="11">
        <v>1</v>
      </c>
      <c r="F17" s="11">
        <v>844</v>
      </c>
      <c r="G17" s="11">
        <f>F17-E17+1</f>
        <v>844</v>
      </c>
      <c r="H17" s="17">
        <f>SUM(F17-E17+1)</f>
        <v>844</v>
      </c>
      <c r="I17" s="154">
        <v>55</v>
      </c>
      <c r="J17" s="155">
        <f>I17+G17</f>
        <v>899</v>
      </c>
      <c r="K17" s="252">
        <v>154</v>
      </c>
      <c r="L17" s="77">
        <v>135</v>
      </c>
      <c r="M17" s="251">
        <f>K17/J17</f>
        <v>0.17130144605116795</v>
      </c>
    </row>
    <row r="18" spans="1:13" ht="15.75" thickBot="1" x14ac:dyDescent="0.3">
      <c r="A18" s="18"/>
      <c r="B18" s="29"/>
      <c r="C18" s="8"/>
      <c r="D18" s="9"/>
      <c r="E18" s="33"/>
      <c r="F18" s="34"/>
      <c r="G18" s="33"/>
      <c r="H18" s="52"/>
      <c r="I18" s="70"/>
      <c r="J18" s="64"/>
      <c r="K18" s="250"/>
      <c r="L18" s="78"/>
      <c r="M18" s="249"/>
    </row>
    <row r="19" spans="1:13" ht="15.75" thickTop="1" x14ac:dyDescent="0.25">
      <c r="A19" s="2" t="s">
        <v>577</v>
      </c>
      <c r="B19" s="2">
        <v>370</v>
      </c>
      <c r="C19" s="2" t="s">
        <v>575</v>
      </c>
      <c r="D19" s="3" t="s">
        <v>574</v>
      </c>
      <c r="E19" s="11">
        <v>1</v>
      </c>
      <c r="F19" s="11">
        <v>632</v>
      </c>
      <c r="G19" s="5">
        <f>F19-E19+1</f>
        <v>632</v>
      </c>
      <c r="H19" s="7">
        <f>SUM(F19-E19+1)+(F20-E20+1)+(F21-E21+1)</f>
        <v>1966</v>
      </c>
      <c r="I19" s="67">
        <v>89</v>
      </c>
      <c r="J19" s="104">
        <f>I19+G19</f>
        <v>721</v>
      </c>
      <c r="K19" s="257">
        <v>437</v>
      </c>
      <c r="L19" s="76">
        <v>393</v>
      </c>
      <c r="M19" s="260">
        <f>K19/J19</f>
        <v>0.60610263522884877</v>
      </c>
    </row>
    <row r="20" spans="1:13" x14ac:dyDescent="0.25">
      <c r="A20" s="8" t="s">
        <v>576</v>
      </c>
      <c r="B20" s="8">
        <v>371</v>
      </c>
      <c r="C20" s="8"/>
      <c r="D20" s="9"/>
      <c r="E20" s="11">
        <v>633</v>
      </c>
      <c r="F20" s="11">
        <v>1348</v>
      </c>
      <c r="G20" s="11">
        <f>F20-E20+1</f>
        <v>716</v>
      </c>
      <c r="H20" s="17"/>
      <c r="I20" s="68"/>
      <c r="J20" s="155">
        <f>I20+G20</f>
        <v>716</v>
      </c>
      <c r="K20" s="252">
        <v>228</v>
      </c>
      <c r="L20" s="77">
        <v>225</v>
      </c>
      <c r="M20" s="251">
        <f>K20/J20</f>
        <v>0.31843575418994413</v>
      </c>
    </row>
    <row r="21" spans="1:13" x14ac:dyDescent="0.25">
      <c r="A21" s="8" t="s">
        <v>118</v>
      </c>
      <c r="B21" s="8">
        <v>372</v>
      </c>
      <c r="C21" s="8" t="s">
        <v>575</v>
      </c>
      <c r="D21" s="9" t="s">
        <v>574</v>
      </c>
      <c r="E21" s="11">
        <v>1349</v>
      </c>
      <c r="F21" s="11">
        <v>1966</v>
      </c>
      <c r="G21" s="11">
        <f>F21-E21+1+(F22-E22+1)</f>
        <v>764</v>
      </c>
      <c r="H21" s="17"/>
      <c r="I21" s="68"/>
      <c r="J21" s="155">
        <f>I21+G21</f>
        <v>764</v>
      </c>
      <c r="K21" s="252">
        <v>293</v>
      </c>
      <c r="L21" s="77">
        <v>289</v>
      </c>
      <c r="M21" s="251">
        <f>K21/J21</f>
        <v>0.38350785340314136</v>
      </c>
    </row>
    <row r="22" spans="1:13" x14ac:dyDescent="0.25">
      <c r="A22" s="8" t="s">
        <v>573</v>
      </c>
      <c r="B22" s="115" t="s">
        <v>15</v>
      </c>
      <c r="C22" s="8" t="s">
        <v>572</v>
      </c>
      <c r="D22" s="9" t="s">
        <v>571</v>
      </c>
      <c r="E22" s="11">
        <v>1</v>
      </c>
      <c r="F22" s="11">
        <v>146</v>
      </c>
      <c r="G22" s="11"/>
      <c r="H22" s="17">
        <f>SUM(F22-E22+1)+(F24-E24+1)+(F25-E25+1)+(F26-E26+1)</f>
        <v>2294</v>
      </c>
      <c r="I22" s="68"/>
      <c r="J22" s="155"/>
      <c r="K22" s="252"/>
      <c r="L22" s="77"/>
      <c r="M22" s="251"/>
    </row>
    <row r="23" spans="1:13" x14ac:dyDescent="0.25">
      <c r="A23" s="8"/>
      <c r="B23" s="115"/>
      <c r="C23" s="8"/>
      <c r="D23" s="9"/>
      <c r="E23" s="11"/>
      <c r="F23" s="11"/>
      <c r="G23" s="11"/>
      <c r="H23" s="17"/>
      <c r="I23" s="68"/>
      <c r="J23" s="155"/>
      <c r="K23" s="252"/>
      <c r="L23" s="77"/>
      <c r="M23" s="251"/>
    </row>
    <row r="24" spans="1:13" x14ac:dyDescent="0.25">
      <c r="A24" s="8"/>
      <c r="B24" s="8">
        <v>373</v>
      </c>
      <c r="C24" s="8" t="s">
        <v>572</v>
      </c>
      <c r="D24" s="9" t="s">
        <v>571</v>
      </c>
      <c r="E24" s="11">
        <v>147</v>
      </c>
      <c r="F24" s="11">
        <v>842</v>
      </c>
      <c r="G24" s="11">
        <f>F24-E24+1</f>
        <v>696</v>
      </c>
      <c r="H24" s="17"/>
      <c r="I24" s="68"/>
      <c r="J24" s="155">
        <f>I24+G24</f>
        <v>696</v>
      </c>
      <c r="K24" s="252">
        <v>295</v>
      </c>
      <c r="L24" s="77">
        <v>290</v>
      </c>
      <c r="M24" s="251">
        <f>K24/J24</f>
        <v>0.4238505747126437</v>
      </c>
    </row>
    <row r="25" spans="1:13" x14ac:dyDescent="0.25">
      <c r="A25" s="8"/>
      <c r="B25" s="8">
        <v>374</v>
      </c>
      <c r="C25" s="8"/>
      <c r="D25" s="9"/>
      <c r="E25" s="11">
        <v>843</v>
      </c>
      <c r="F25" s="11">
        <v>1498</v>
      </c>
      <c r="G25" s="11">
        <f>F25-E25+1</f>
        <v>656</v>
      </c>
      <c r="H25" s="17"/>
      <c r="I25" s="69">
        <v>120</v>
      </c>
      <c r="J25" s="155">
        <f>I25+G25</f>
        <v>776</v>
      </c>
      <c r="K25" s="254">
        <v>290</v>
      </c>
      <c r="L25" s="150">
        <v>276</v>
      </c>
      <c r="M25" s="251">
        <f>K25/J25</f>
        <v>0.37371134020618557</v>
      </c>
    </row>
    <row r="26" spans="1:13" x14ac:dyDescent="0.25">
      <c r="A26" s="8"/>
      <c r="B26" s="8">
        <v>375</v>
      </c>
      <c r="C26" s="8"/>
      <c r="D26" s="9"/>
      <c r="E26" s="11">
        <v>1499</v>
      </c>
      <c r="F26" s="11">
        <v>2294</v>
      </c>
      <c r="G26" s="11">
        <f>F26-E26+1</f>
        <v>796</v>
      </c>
      <c r="H26" s="17"/>
      <c r="I26" s="68"/>
      <c r="J26" s="155">
        <f>I26+G26</f>
        <v>796</v>
      </c>
      <c r="K26" s="252">
        <v>275</v>
      </c>
      <c r="L26" s="77">
        <v>269</v>
      </c>
      <c r="M26" s="253">
        <f>K26/J26</f>
        <v>0.34547738693467339</v>
      </c>
    </row>
    <row r="27" spans="1:13" ht="15.75" thickBot="1" x14ac:dyDescent="0.3">
      <c r="A27" s="8"/>
      <c r="B27" s="8"/>
      <c r="C27" s="8"/>
      <c r="D27" s="9"/>
      <c r="E27" s="11"/>
      <c r="F27" s="12"/>
      <c r="G27" s="100"/>
      <c r="H27" s="17"/>
      <c r="I27" s="68"/>
      <c r="J27" s="93"/>
      <c r="K27" s="259"/>
      <c r="L27" s="79"/>
      <c r="M27" s="261"/>
    </row>
    <row r="28" spans="1:13" ht="15.75" thickTop="1" x14ac:dyDescent="0.25">
      <c r="A28" s="2" t="s">
        <v>570</v>
      </c>
      <c r="B28" s="2">
        <v>376</v>
      </c>
      <c r="C28" s="2" t="s">
        <v>569</v>
      </c>
      <c r="D28" s="3" t="s">
        <v>568</v>
      </c>
      <c r="E28" s="5">
        <v>1</v>
      </c>
      <c r="F28" s="5">
        <v>593</v>
      </c>
      <c r="G28" s="5">
        <f>F28-E28+1</f>
        <v>593</v>
      </c>
      <c r="H28" s="7">
        <f>SUM(F28-E28+1)+(F29-E29+1)+(F30-E30+1)+(F31-E31+1)</f>
        <v>2289</v>
      </c>
      <c r="I28" s="67">
        <v>99</v>
      </c>
      <c r="J28" s="72">
        <f>I28+G28</f>
        <v>692</v>
      </c>
      <c r="K28" s="257">
        <v>353</v>
      </c>
      <c r="L28" s="76">
        <v>318</v>
      </c>
      <c r="M28" s="260">
        <f>K28/J28</f>
        <v>0.51011560693641622</v>
      </c>
    </row>
    <row r="29" spans="1:13" x14ac:dyDescent="0.25">
      <c r="A29" s="8" t="s">
        <v>567</v>
      </c>
      <c r="B29" s="8">
        <v>377</v>
      </c>
      <c r="C29" s="8"/>
      <c r="D29" s="9"/>
      <c r="E29" s="11">
        <v>594</v>
      </c>
      <c r="F29" s="11">
        <v>1255</v>
      </c>
      <c r="G29" s="11">
        <f>F29-E29+1</f>
        <v>662</v>
      </c>
      <c r="H29" s="17"/>
      <c r="I29" s="68"/>
      <c r="J29" s="155">
        <f>I29+G29</f>
        <v>662</v>
      </c>
      <c r="K29" s="254">
        <v>272</v>
      </c>
      <c r="L29" s="150">
        <v>266</v>
      </c>
      <c r="M29" s="251">
        <f>K29/J29</f>
        <v>0.41087613293051362</v>
      </c>
    </row>
    <row r="30" spans="1:13" x14ac:dyDescent="0.25">
      <c r="A30" s="8" t="s">
        <v>566</v>
      </c>
      <c r="B30" s="8">
        <v>378</v>
      </c>
      <c r="C30" s="8"/>
      <c r="D30" s="9"/>
      <c r="E30" s="11">
        <v>1256</v>
      </c>
      <c r="F30" s="11">
        <v>1892</v>
      </c>
      <c r="G30" s="11">
        <f>F30-E30+1</f>
        <v>637</v>
      </c>
      <c r="H30" s="17"/>
      <c r="I30" s="68"/>
      <c r="J30" s="155">
        <f>I30+G30</f>
        <v>637</v>
      </c>
      <c r="K30" s="254">
        <v>245</v>
      </c>
      <c r="L30" s="150">
        <v>232</v>
      </c>
      <c r="M30" s="251">
        <f>K30/J30</f>
        <v>0.38461538461538464</v>
      </c>
    </row>
    <row r="31" spans="1:13" x14ac:dyDescent="0.25">
      <c r="A31" s="8" t="s">
        <v>453</v>
      </c>
      <c r="B31" s="8">
        <v>379</v>
      </c>
      <c r="C31" s="8"/>
      <c r="D31" s="9"/>
      <c r="E31" s="11">
        <v>1893</v>
      </c>
      <c r="F31" s="11">
        <v>2289</v>
      </c>
      <c r="G31" s="11">
        <f>F31-E31+1+(F32-E32+1)</f>
        <v>697</v>
      </c>
      <c r="H31" s="17"/>
      <c r="I31" s="68"/>
      <c r="J31" s="155">
        <f>I31+G31</f>
        <v>697</v>
      </c>
      <c r="K31" s="254">
        <v>291</v>
      </c>
      <c r="L31" s="150">
        <v>281</v>
      </c>
      <c r="M31" s="251">
        <f>K31/J31</f>
        <v>0.41750358680057387</v>
      </c>
    </row>
    <row r="32" spans="1:13" x14ac:dyDescent="0.25">
      <c r="A32" s="8" t="s">
        <v>565</v>
      </c>
      <c r="B32" s="115" t="s">
        <v>15</v>
      </c>
      <c r="C32" s="8" t="s">
        <v>564</v>
      </c>
      <c r="D32" s="9" t="s">
        <v>563</v>
      </c>
      <c r="E32" s="11">
        <v>1</v>
      </c>
      <c r="F32" s="11">
        <v>300</v>
      </c>
      <c r="G32" s="11"/>
      <c r="H32" s="17">
        <f>SUM(F32-E32+1)+(F34-E34+1)</f>
        <v>1021</v>
      </c>
      <c r="I32" s="68"/>
      <c r="J32" s="155"/>
      <c r="K32" s="254"/>
      <c r="L32" s="150"/>
      <c r="M32" s="251"/>
    </row>
    <row r="33" spans="1:13" x14ac:dyDescent="0.25">
      <c r="A33" s="8"/>
      <c r="B33" s="115"/>
      <c r="C33" s="8"/>
      <c r="D33" s="9"/>
      <c r="E33" s="11"/>
      <c r="F33" s="11"/>
      <c r="G33" s="11"/>
      <c r="H33" s="17"/>
      <c r="I33" s="68"/>
      <c r="J33" s="155"/>
      <c r="K33" s="254"/>
      <c r="L33" s="150"/>
      <c r="M33" s="251"/>
    </row>
    <row r="34" spans="1:13" x14ac:dyDescent="0.25">
      <c r="A34" s="8"/>
      <c r="B34" s="8">
        <v>380</v>
      </c>
      <c r="C34" s="8" t="s">
        <v>564</v>
      </c>
      <c r="D34" s="9" t="s">
        <v>563</v>
      </c>
      <c r="E34" s="11">
        <v>301</v>
      </c>
      <c r="F34" s="11">
        <v>1021</v>
      </c>
      <c r="G34" s="11">
        <f>F34-E34+1</f>
        <v>721</v>
      </c>
      <c r="H34" s="17"/>
      <c r="I34" s="69">
        <v>64</v>
      </c>
      <c r="J34" s="155">
        <f>I34+G34</f>
        <v>785</v>
      </c>
      <c r="K34" s="254">
        <v>326</v>
      </c>
      <c r="L34" s="150">
        <v>319</v>
      </c>
      <c r="M34" s="253">
        <f>K34/J34</f>
        <v>0.41528662420382167</v>
      </c>
    </row>
    <row r="35" spans="1:13" ht="15.75" thickBot="1" x14ac:dyDescent="0.3">
      <c r="A35" s="18"/>
      <c r="B35" s="29"/>
      <c r="C35" s="29"/>
      <c r="D35" s="24"/>
      <c r="E35" s="33"/>
      <c r="F35" s="34"/>
      <c r="G35" s="34"/>
      <c r="H35" s="52"/>
      <c r="I35" s="70"/>
      <c r="J35" s="93"/>
      <c r="K35" s="250"/>
      <c r="L35" s="78"/>
      <c r="M35" s="249"/>
    </row>
    <row r="36" spans="1:13" ht="15.75" thickTop="1" x14ac:dyDescent="0.25">
      <c r="A36" s="8" t="s">
        <v>562</v>
      </c>
      <c r="B36" s="8">
        <v>381</v>
      </c>
      <c r="C36" s="8" t="s">
        <v>561</v>
      </c>
      <c r="D36" s="28" t="s">
        <v>560</v>
      </c>
      <c r="E36" s="5">
        <v>1</v>
      </c>
      <c r="F36" s="5">
        <v>521</v>
      </c>
      <c r="G36" s="5">
        <f>F36-E36+1</f>
        <v>521</v>
      </c>
      <c r="H36" s="7">
        <f>SUM(F36-E36+1)+(F37-E37+1)+(F38-E38+1)</f>
        <v>1880</v>
      </c>
      <c r="I36" s="154">
        <v>142</v>
      </c>
      <c r="J36" s="64">
        <f>I36+G36</f>
        <v>663</v>
      </c>
      <c r="K36" s="254">
        <v>185</v>
      </c>
      <c r="L36" s="150">
        <v>133</v>
      </c>
      <c r="M36" s="253">
        <f>K36/J36</f>
        <v>0.27903469079939669</v>
      </c>
    </row>
    <row r="37" spans="1:13" x14ac:dyDescent="0.25">
      <c r="A37" s="8" t="s">
        <v>559</v>
      </c>
      <c r="B37" s="8">
        <v>382</v>
      </c>
      <c r="C37" s="161"/>
      <c r="E37" s="11">
        <v>522</v>
      </c>
      <c r="F37" s="11">
        <v>1115</v>
      </c>
      <c r="G37" s="11">
        <f>F37-E37+1</f>
        <v>594</v>
      </c>
      <c r="H37" s="17"/>
      <c r="I37" s="68"/>
      <c r="J37" s="64">
        <f>I37+G37</f>
        <v>594</v>
      </c>
      <c r="K37" s="254">
        <v>251</v>
      </c>
      <c r="L37" s="150">
        <v>245</v>
      </c>
      <c r="M37" s="253">
        <f>K37/J37</f>
        <v>0.42255892255892258</v>
      </c>
    </row>
    <row r="38" spans="1:13" x14ac:dyDescent="0.25">
      <c r="A38" s="8" t="s">
        <v>558</v>
      </c>
      <c r="B38" s="8">
        <v>383</v>
      </c>
      <c r="C38" s="161"/>
      <c r="E38" s="11">
        <v>1116</v>
      </c>
      <c r="F38" s="11">
        <v>1880</v>
      </c>
      <c r="G38" s="11">
        <f>F38-E38+1</f>
        <v>765</v>
      </c>
      <c r="H38" s="17"/>
      <c r="I38" s="68"/>
      <c r="J38" s="64">
        <f>I38+G38</f>
        <v>765</v>
      </c>
      <c r="K38" s="254">
        <v>288</v>
      </c>
      <c r="L38" s="150">
        <v>282</v>
      </c>
      <c r="M38" s="253">
        <f>K38/J38</f>
        <v>0.37647058823529411</v>
      </c>
    </row>
    <row r="39" spans="1:13" x14ac:dyDescent="0.25">
      <c r="A39" s="8" t="s">
        <v>528</v>
      </c>
      <c r="B39" s="8"/>
      <c r="C39" s="161"/>
      <c r="E39" s="8"/>
      <c r="F39" s="28"/>
      <c r="H39" s="17"/>
      <c r="I39" s="68"/>
      <c r="J39" s="64"/>
      <c r="K39" s="259"/>
      <c r="L39" s="79"/>
      <c r="M39" s="253"/>
    </row>
    <row r="40" spans="1:13" ht="15.75" thickBot="1" x14ac:dyDescent="0.3">
      <c r="A40" s="8" t="s">
        <v>557</v>
      </c>
      <c r="B40" s="13"/>
      <c r="C40" s="161"/>
      <c r="E40" s="8"/>
      <c r="F40" s="28"/>
      <c r="H40" s="52"/>
      <c r="I40" s="70"/>
      <c r="J40" s="93"/>
      <c r="K40" s="250"/>
      <c r="L40" s="78"/>
      <c r="M40" s="249"/>
    </row>
    <row r="41" spans="1:13" ht="15.75" thickTop="1" x14ac:dyDescent="0.25">
      <c r="A41" s="258" t="s">
        <v>556</v>
      </c>
      <c r="B41" s="2">
        <v>384</v>
      </c>
      <c r="C41" s="2" t="s">
        <v>555</v>
      </c>
      <c r="D41" s="3" t="s">
        <v>554</v>
      </c>
      <c r="E41" s="5">
        <v>1</v>
      </c>
      <c r="F41" s="5">
        <v>538</v>
      </c>
      <c r="G41" s="5">
        <f>F41-E41+1</f>
        <v>538</v>
      </c>
      <c r="H41" s="7">
        <f>SUM(F41-E41+1)+(F42-E42+1)</f>
        <v>1211</v>
      </c>
      <c r="I41" s="154">
        <v>81</v>
      </c>
      <c r="J41" s="64">
        <f>I41+G41</f>
        <v>619</v>
      </c>
      <c r="K41" s="252">
        <v>184</v>
      </c>
      <c r="L41" s="77">
        <v>150</v>
      </c>
      <c r="M41" s="251">
        <f>K41/J41</f>
        <v>0.2972536348949919</v>
      </c>
    </row>
    <row r="42" spans="1:13" x14ac:dyDescent="0.25">
      <c r="A42" s="8" t="s">
        <v>553</v>
      </c>
      <c r="B42" s="8">
        <v>385</v>
      </c>
      <c r="C42" s="8"/>
      <c r="D42" s="9"/>
      <c r="E42" s="11">
        <v>539</v>
      </c>
      <c r="F42" s="11">
        <v>1211</v>
      </c>
      <c r="G42" s="11">
        <f>F42-E42+1</f>
        <v>673</v>
      </c>
      <c r="H42" s="17"/>
      <c r="I42" s="68"/>
      <c r="J42" s="64">
        <f>I42+G42</f>
        <v>673</v>
      </c>
      <c r="K42" s="252">
        <v>151</v>
      </c>
      <c r="L42" s="77">
        <v>146</v>
      </c>
      <c r="M42" s="251">
        <f>K42/J42</f>
        <v>0.22436849925705796</v>
      </c>
    </row>
    <row r="43" spans="1:13" x14ac:dyDescent="0.25">
      <c r="A43" s="8" t="s">
        <v>552</v>
      </c>
      <c r="B43" s="8"/>
      <c r="C43" s="8"/>
      <c r="D43" s="9"/>
      <c r="E43" s="8"/>
      <c r="F43" s="28"/>
      <c r="H43" s="17"/>
      <c r="I43" s="68"/>
      <c r="K43" s="255"/>
      <c r="M43" s="251"/>
    </row>
    <row r="44" spans="1:13" x14ac:dyDescent="0.25">
      <c r="A44" s="8" t="s">
        <v>528</v>
      </c>
      <c r="B44" s="8"/>
      <c r="C44" s="8"/>
      <c r="D44" s="9"/>
      <c r="E44" s="8"/>
      <c r="F44" s="28"/>
      <c r="H44" s="17"/>
      <c r="I44" s="68"/>
      <c r="J44" s="64"/>
      <c r="K44" s="252"/>
      <c r="L44" s="77"/>
      <c r="M44" s="251"/>
    </row>
    <row r="45" spans="1:13" ht="15.75" thickBot="1" x14ac:dyDescent="0.3">
      <c r="A45" s="29" t="s">
        <v>551</v>
      </c>
      <c r="B45" s="29"/>
      <c r="C45" s="29"/>
      <c r="D45" s="24"/>
      <c r="E45" s="29"/>
      <c r="F45" s="96"/>
      <c r="H45" s="52"/>
      <c r="I45" s="70"/>
      <c r="J45" s="73"/>
      <c r="K45" s="250"/>
      <c r="L45" s="78"/>
      <c r="M45" s="249"/>
    </row>
    <row r="46" spans="1:13" ht="15.75" thickTop="1" x14ac:dyDescent="0.25">
      <c r="A46" s="7" t="s">
        <v>550</v>
      </c>
      <c r="B46" s="8">
        <v>386</v>
      </c>
      <c r="C46" s="8" t="s">
        <v>549</v>
      </c>
      <c r="D46" s="28" t="s">
        <v>548</v>
      </c>
      <c r="E46" s="5">
        <v>1</v>
      </c>
      <c r="F46" s="5">
        <v>600</v>
      </c>
      <c r="G46" s="5">
        <f>F46-E46+1</f>
        <v>600</v>
      </c>
      <c r="H46" s="31">
        <f>SUM(F46-E46+1)+(F47-E47+1)+(F48-E48+1)</f>
        <v>1707</v>
      </c>
      <c r="I46" s="67">
        <v>108</v>
      </c>
      <c r="J46" s="72">
        <f>I46+G46</f>
        <v>708</v>
      </c>
      <c r="K46" s="257">
        <v>332</v>
      </c>
      <c r="L46" s="76">
        <v>293</v>
      </c>
      <c r="M46" s="256">
        <f>K46/J46</f>
        <v>0.46892655367231639</v>
      </c>
    </row>
    <row r="47" spans="1:13" x14ac:dyDescent="0.25">
      <c r="A47" s="17" t="s">
        <v>547</v>
      </c>
      <c r="B47" s="8">
        <v>387</v>
      </c>
      <c r="C47" s="8"/>
      <c r="D47" s="28"/>
      <c r="E47" s="11">
        <v>601</v>
      </c>
      <c r="F47" s="11">
        <v>1289</v>
      </c>
      <c r="G47" s="11">
        <f>F47-E47+1</f>
        <v>689</v>
      </c>
      <c r="H47" s="17"/>
      <c r="I47" s="68"/>
      <c r="J47" s="155">
        <f>I47+G47</f>
        <v>689</v>
      </c>
      <c r="K47" s="252">
        <v>201</v>
      </c>
      <c r="L47" s="77">
        <v>189</v>
      </c>
      <c r="M47" s="251">
        <f>K47/J47</f>
        <v>0.29172714078374457</v>
      </c>
    </row>
    <row r="48" spans="1:13" x14ac:dyDescent="0.25">
      <c r="A48" s="17" t="s">
        <v>546</v>
      </c>
      <c r="B48" s="8">
        <v>388</v>
      </c>
      <c r="C48" s="8"/>
      <c r="D48" s="28"/>
      <c r="E48" s="11">
        <v>1290</v>
      </c>
      <c r="F48" s="11">
        <v>1707</v>
      </c>
      <c r="G48" s="11">
        <f>F48-E48+1+(F49-E49+1)</f>
        <v>726</v>
      </c>
      <c r="H48" s="17"/>
      <c r="I48" s="68"/>
      <c r="J48" s="64">
        <f>I48+G48</f>
        <v>726</v>
      </c>
      <c r="K48" s="252">
        <v>220</v>
      </c>
      <c r="L48" s="77">
        <v>212</v>
      </c>
      <c r="M48" s="251">
        <f>K48/J48</f>
        <v>0.30303030303030304</v>
      </c>
    </row>
    <row r="49" spans="1:13" x14ac:dyDescent="0.25">
      <c r="A49" s="17" t="s">
        <v>528</v>
      </c>
      <c r="B49" s="115" t="s">
        <v>15</v>
      </c>
      <c r="C49" s="8" t="s">
        <v>544</v>
      </c>
      <c r="D49" s="28" t="s">
        <v>543</v>
      </c>
      <c r="E49" s="11">
        <v>1</v>
      </c>
      <c r="F49" s="11">
        <v>308</v>
      </c>
      <c r="G49" s="11"/>
      <c r="H49" s="17">
        <f>SUM(F49-E49+1)+(F51-E51+1)</f>
        <v>1057</v>
      </c>
      <c r="I49" s="68"/>
      <c r="J49" s="64"/>
      <c r="K49" s="252"/>
      <c r="L49" s="77"/>
      <c r="M49" s="251"/>
    </row>
    <row r="50" spans="1:13" x14ac:dyDescent="0.25">
      <c r="A50" s="17" t="s">
        <v>545</v>
      </c>
      <c r="B50" s="115"/>
      <c r="C50" s="8"/>
      <c r="D50" s="28"/>
      <c r="E50" s="11"/>
      <c r="F50" s="11"/>
      <c r="G50" s="11"/>
      <c r="H50" s="17"/>
      <c r="I50" s="68"/>
      <c r="J50" s="64"/>
      <c r="K50" s="252"/>
      <c r="L50" s="77"/>
      <c r="M50" s="251"/>
    </row>
    <row r="51" spans="1:13" x14ac:dyDescent="0.25">
      <c r="A51" s="8"/>
      <c r="B51" s="8">
        <v>389</v>
      </c>
      <c r="C51" s="8" t="s">
        <v>544</v>
      </c>
      <c r="D51" s="28" t="s">
        <v>543</v>
      </c>
      <c r="E51" s="11">
        <v>309</v>
      </c>
      <c r="F51" s="11">
        <v>1057</v>
      </c>
      <c r="G51" s="11">
        <f>F51-E51+1</f>
        <v>749</v>
      </c>
      <c r="H51" s="17"/>
      <c r="I51" s="154">
        <v>56</v>
      </c>
      <c r="J51" s="64">
        <f>I51+G51</f>
        <v>805</v>
      </c>
      <c r="K51" s="252">
        <v>274</v>
      </c>
      <c r="L51" s="77">
        <v>265</v>
      </c>
      <c r="M51" s="251">
        <f>K51/J51</f>
        <v>0.34037267080745343</v>
      </c>
    </row>
    <row r="52" spans="1:13" ht="15.75" thickBot="1" x14ac:dyDescent="0.3">
      <c r="A52" s="184"/>
      <c r="B52" s="29"/>
      <c r="C52" s="18"/>
      <c r="D52" s="184"/>
      <c r="E52" s="33"/>
      <c r="F52" s="33"/>
      <c r="G52" s="33"/>
      <c r="H52" s="52"/>
      <c r="I52" s="70"/>
      <c r="J52" s="93"/>
      <c r="K52" s="250"/>
      <c r="L52" s="78"/>
      <c r="M52" s="249"/>
    </row>
    <row r="53" spans="1:13" ht="15.75" thickTop="1" x14ac:dyDescent="0.25">
      <c r="A53" s="2" t="s">
        <v>542</v>
      </c>
      <c r="B53" s="2">
        <v>390</v>
      </c>
      <c r="C53" s="2" t="s">
        <v>541</v>
      </c>
      <c r="D53" s="3" t="s">
        <v>540</v>
      </c>
      <c r="E53" s="5">
        <v>1</v>
      </c>
      <c r="F53" s="5">
        <v>643</v>
      </c>
      <c r="G53" s="5">
        <f>F53-E53+1</f>
        <v>643</v>
      </c>
      <c r="H53" s="17">
        <f>SUM(F53-E53+1)+(F54-E54+1)+(F55-E55+1)+(F56-E56+1)+(F57-E57+1)</f>
        <v>3544</v>
      </c>
      <c r="I53" s="67">
        <v>304</v>
      </c>
      <c r="J53" s="64">
        <f>I53+G53</f>
        <v>947</v>
      </c>
      <c r="K53" s="257">
        <v>426</v>
      </c>
      <c r="L53" s="76">
        <v>320</v>
      </c>
      <c r="M53" s="256">
        <f>K53/J53</f>
        <v>0.4498416050686378</v>
      </c>
    </row>
    <row r="54" spans="1:13" x14ac:dyDescent="0.25">
      <c r="A54" s="8" t="s">
        <v>539</v>
      </c>
      <c r="B54" s="8">
        <v>391</v>
      </c>
      <c r="C54" s="8"/>
      <c r="D54" s="9"/>
      <c r="E54" s="11">
        <v>644</v>
      </c>
      <c r="F54" s="11">
        <v>1345</v>
      </c>
      <c r="G54" s="11">
        <f>F54-E54+1</f>
        <v>702</v>
      </c>
      <c r="H54" s="17"/>
      <c r="I54" s="68"/>
      <c r="J54" s="64">
        <f>I54+G54</f>
        <v>702</v>
      </c>
      <c r="K54" s="252">
        <v>240</v>
      </c>
      <c r="L54" s="77">
        <v>233</v>
      </c>
      <c r="M54" s="251">
        <f>K54/J54</f>
        <v>0.34188034188034189</v>
      </c>
    </row>
    <row r="55" spans="1:13" x14ac:dyDescent="0.25">
      <c r="A55" s="8" t="s">
        <v>453</v>
      </c>
      <c r="B55" s="8">
        <v>392</v>
      </c>
      <c r="C55" s="8"/>
      <c r="D55" s="9"/>
      <c r="E55" s="11">
        <v>1346</v>
      </c>
      <c r="F55" s="11">
        <v>2075</v>
      </c>
      <c r="G55" s="11">
        <f>F55-E55+1</f>
        <v>730</v>
      </c>
      <c r="H55" s="17"/>
      <c r="I55" s="68"/>
      <c r="J55" s="64">
        <f>I55+G55</f>
        <v>730</v>
      </c>
      <c r="K55" s="252">
        <v>232</v>
      </c>
      <c r="L55" s="77">
        <v>217</v>
      </c>
      <c r="M55" s="251">
        <f>K55/J55</f>
        <v>0.31780821917808222</v>
      </c>
    </row>
    <row r="56" spans="1:13" x14ac:dyDescent="0.25">
      <c r="A56" s="8" t="s">
        <v>538</v>
      </c>
      <c r="B56" s="8">
        <v>393</v>
      </c>
      <c r="C56" s="8"/>
      <c r="D56" s="9"/>
      <c r="E56" s="11">
        <v>2076</v>
      </c>
      <c r="F56" s="11">
        <v>2775</v>
      </c>
      <c r="G56" s="11">
        <f>F56-E56+1</f>
        <v>700</v>
      </c>
      <c r="H56" s="17"/>
      <c r="I56" s="68"/>
      <c r="J56" s="64">
        <f>I56+G56</f>
        <v>700</v>
      </c>
      <c r="K56" s="252">
        <v>248</v>
      </c>
      <c r="L56" s="77">
        <v>235</v>
      </c>
      <c r="M56" s="251">
        <f>K56/J56</f>
        <v>0.35428571428571426</v>
      </c>
    </row>
    <row r="57" spans="1:13" x14ac:dyDescent="0.25">
      <c r="A57" s="8"/>
      <c r="B57" s="8">
        <v>394</v>
      </c>
      <c r="C57" s="8"/>
      <c r="D57" s="9"/>
      <c r="E57" s="11">
        <v>2776</v>
      </c>
      <c r="F57" s="12">
        <v>3544</v>
      </c>
      <c r="G57" s="100">
        <f>F57-E57+1</f>
        <v>769</v>
      </c>
      <c r="H57" s="17"/>
      <c r="I57" s="154"/>
      <c r="J57" s="64">
        <f>I57+G57</f>
        <v>769</v>
      </c>
      <c r="K57" s="252">
        <v>343</v>
      </c>
      <c r="L57" s="77">
        <v>307</v>
      </c>
      <c r="M57" s="251">
        <f>K57/J57</f>
        <v>0.44603381014304289</v>
      </c>
    </row>
    <row r="58" spans="1:13" ht="15.75" thickBot="1" x14ac:dyDescent="0.3">
      <c r="A58" s="29"/>
      <c r="B58" s="29"/>
      <c r="C58" s="29"/>
      <c r="D58" s="24"/>
      <c r="E58" s="33"/>
      <c r="F58" s="34"/>
      <c r="G58" s="100"/>
      <c r="H58" s="17"/>
      <c r="I58" s="70"/>
      <c r="J58" s="73"/>
      <c r="K58" s="250"/>
      <c r="L58" s="78"/>
      <c r="M58" s="249"/>
    </row>
    <row r="59" spans="1:13" ht="15.75" thickTop="1" x14ac:dyDescent="0.25">
      <c r="A59" s="2" t="s">
        <v>537</v>
      </c>
      <c r="B59" s="2">
        <v>395</v>
      </c>
      <c r="C59" s="2" t="s">
        <v>536</v>
      </c>
      <c r="D59" s="3" t="s">
        <v>535</v>
      </c>
      <c r="E59" s="5">
        <v>1</v>
      </c>
      <c r="F59" s="5">
        <v>698</v>
      </c>
      <c r="G59" s="5">
        <f>F59-E59+1</f>
        <v>698</v>
      </c>
      <c r="H59" s="7">
        <f>SUM(F59-E59+1)+(F60-E60+1)+(F61-E61+1)</f>
        <v>2270</v>
      </c>
      <c r="I59" s="69">
        <v>102</v>
      </c>
      <c r="J59" s="64">
        <f>I59+G59</f>
        <v>800</v>
      </c>
      <c r="K59" s="254">
        <v>228</v>
      </c>
      <c r="L59" s="150">
        <v>205</v>
      </c>
      <c r="M59" s="253">
        <f>K59/J59</f>
        <v>0.28499999999999998</v>
      </c>
    </row>
    <row r="60" spans="1:13" x14ac:dyDescent="0.25">
      <c r="A60" s="8" t="s">
        <v>534</v>
      </c>
      <c r="B60" s="8">
        <v>396</v>
      </c>
      <c r="C60" s="8"/>
      <c r="D60" s="9"/>
      <c r="E60" s="11">
        <v>699</v>
      </c>
      <c r="F60" s="11">
        <v>1434</v>
      </c>
      <c r="G60" s="11">
        <f>F60-E60+1</f>
        <v>736</v>
      </c>
      <c r="H60" s="17"/>
      <c r="I60" s="68"/>
      <c r="J60" s="64">
        <f>I60+G60</f>
        <v>736</v>
      </c>
      <c r="K60" s="254">
        <v>270</v>
      </c>
      <c r="L60" s="150">
        <v>266</v>
      </c>
      <c r="M60" s="253">
        <f>K60/J60</f>
        <v>0.36684782608695654</v>
      </c>
    </row>
    <row r="61" spans="1:13" x14ac:dyDescent="0.25">
      <c r="A61" s="8" t="s">
        <v>528</v>
      </c>
      <c r="B61" s="8">
        <v>397</v>
      </c>
      <c r="C61" s="8"/>
      <c r="D61" s="9"/>
      <c r="E61" s="11">
        <v>1435</v>
      </c>
      <c r="F61" s="11">
        <v>2270</v>
      </c>
      <c r="G61" s="11">
        <f>F61-E61+1</f>
        <v>836</v>
      </c>
      <c r="H61" s="17"/>
      <c r="I61" s="68"/>
      <c r="J61" s="64">
        <f>I61+G61</f>
        <v>836</v>
      </c>
      <c r="K61" s="254">
        <v>296</v>
      </c>
      <c r="L61" s="150">
        <v>286</v>
      </c>
      <c r="M61" s="253">
        <f>K61/J61</f>
        <v>0.35406698564593303</v>
      </c>
    </row>
    <row r="62" spans="1:13" ht="15.75" thickBot="1" x14ac:dyDescent="0.3">
      <c r="A62" s="29" t="s">
        <v>533</v>
      </c>
      <c r="B62" s="29"/>
      <c r="C62" s="29"/>
      <c r="D62" s="24"/>
      <c r="E62" s="33"/>
      <c r="F62" s="34"/>
      <c r="G62" s="100"/>
      <c r="H62" s="52"/>
      <c r="I62" s="70"/>
      <c r="J62" s="93"/>
      <c r="K62" s="250"/>
      <c r="L62" s="78"/>
      <c r="M62" s="249"/>
    </row>
    <row r="63" spans="1:13" ht="15.75" thickTop="1" x14ac:dyDescent="0.25">
      <c r="A63" s="2" t="s">
        <v>532</v>
      </c>
      <c r="B63" s="2">
        <v>398</v>
      </c>
      <c r="C63" s="2" t="s">
        <v>531</v>
      </c>
      <c r="D63" s="3" t="s">
        <v>530</v>
      </c>
      <c r="E63" s="5">
        <v>1</v>
      </c>
      <c r="F63" s="5">
        <v>743</v>
      </c>
      <c r="G63" s="5">
        <f>F63-E63+1</f>
        <v>743</v>
      </c>
      <c r="H63" s="17">
        <f>SUM(F63-E63+1)+(F64-E64+1)+(F65-E65+1)</f>
        <v>1873</v>
      </c>
      <c r="I63" s="69">
        <v>113</v>
      </c>
      <c r="J63" s="64">
        <f>I63+G63</f>
        <v>856</v>
      </c>
      <c r="K63" s="252">
        <v>217</v>
      </c>
      <c r="L63" s="77">
        <v>176</v>
      </c>
      <c r="M63" s="251">
        <f>K63/J63</f>
        <v>0.25350467289719625</v>
      </c>
    </row>
    <row r="64" spans="1:13" x14ac:dyDescent="0.25">
      <c r="A64" s="8" t="s">
        <v>529</v>
      </c>
      <c r="B64" s="8">
        <v>399</v>
      </c>
      <c r="C64" s="8"/>
      <c r="D64" s="9"/>
      <c r="E64" s="11">
        <v>744</v>
      </c>
      <c r="F64" s="11">
        <v>1530</v>
      </c>
      <c r="G64" s="11">
        <f>F64-E64+1</f>
        <v>787</v>
      </c>
      <c r="H64" s="17"/>
      <c r="I64" s="68"/>
      <c r="J64" s="64">
        <f>I64+G64</f>
        <v>787</v>
      </c>
      <c r="K64" s="252">
        <v>205</v>
      </c>
      <c r="L64" s="77">
        <v>193</v>
      </c>
      <c r="M64" s="251">
        <f>K64/J64</f>
        <v>0.2604828462515883</v>
      </c>
    </row>
    <row r="65" spans="1:13" x14ac:dyDescent="0.25">
      <c r="A65" s="8" t="s">
        <v>528</v>
      </c>
      <c r="B65" s="8">
        <v>400</v>
      </c>
      <c r="C65" s="8"/>
      <c r="D65" s="9"/>
      <c r="E65" s="11">
        <v>1531</v>
      </c>
      <c r="F65" s="11">
        <v>1873</v>
      </c>
      <c r="G65" s="11">
        <f>F65-E65+1+(F66-E66+1)</f>
        <v>817</v>
      </c>
      <c r="H65" s="17"/>
      <c r="I65" s="68"/>
      <c r="J65" s="64">
        <f>I66+G65</f>
        <v>852</v>
      </c>
      <c r="K65" s="252">
        <v>223</v>
      </c>
      <c r="L65" s="77">
        <v>208</v>
      </c>
      <c r="M65" s="251">
        <f>K65/J65</f>
        <v>0.26173708920187794</v>
      </c>
    </row>
    <row r="66" spans="1:13" x14ac:dyDescent="0.25">
      <c r="A66" s="8" t="s">
        <v>527</v>
      </c>
      <c r="B66" s="115" t="s">
        <v>15</v>
      </c>
      <c r="C66" s="8" t="s">
        <v>526</v>
      </c>
      <c r="D66" s="9" t="s">
        <v>525</v>
      </c>
      <c r="E66" s="11">
        <v>1</v>
      </c>
      <c r="F66" s="11">
        <v>474</v>
      </c>
      <c r="G66" s="11"/>
      <c r="H66" s="17">
        <f>F66-E66+1</f>
        <v>474</v>
      </c>
      <c r="I66" s="69">
        <v>35</v>
      </c>
      <c r="J66" s="64"/>
      <c r="K66" s="252"/>
      <c r="L66" s="77"/>
      <c r="M66" s="251"/>
    </row>
    <row r="67" spans="1:13" ht="15.75" thickBot="1" x14ac:dyDescent="0.3">
      <c r="A67" s="18"/>
      <c r="B67" s="35"/>
      <c r="C67" s="18"/>
      <c r="D67" s="94"/>
      <c r="E67" s="33"/>
      <c r="F67" s="34"/>
      <c r="G67" s="33"/>
      <c r="H67" s="52"/>
      <c r="I67" s="70"/>
      <c r="J67" s="93"/>
      <c r="K67" s="250"/>
      <c r="L67" s="78"/>
      <c r="M67" s="249"/>
    </row>
    <row r="68" spans="1:13" ht="15.75" thickTop="1" x14ac:dyDescent="0.25">
      <c r="H68" s="50"/>
      <c r="J68" s="64"/>
      <c r="M68" s="66"/>
    </row>
    <row r="69" spans="1:13" x14ac:dyDescent="0.25">
      <c r="A69" s="9" t="s">
        <v>213</v>
      </c>
      <c r="B69" s="9" t="s">
        <v>524</v>
      </c>
      <c r="C69" s="9" t="s">
        <v>109</v>
      </c>
      <c r="G69" s="9">
        <f>SUM(G3:G68)</f>
        <v>28901</v>
      </c>
      <c r="H69" s="9">
        <f>SUM(H3:H68)</f>
        <v>28901</v>
      </c>
      <c r="I69" s="64">
        <f>SUM(I3:I67)</f>
        <v>1708</v>
      </c>
      <c r="J69" s="64">
        <f>SUM(J3:J67)</f>
        <v>30609</v>
      </c>
      <c r="K69" s="64">
        <f>SUM(K3:K67)</f>
        <v>10395</v>
      </c>
      <c r="L69" s="64">
        <f>SUM(L3:L67)</f>
        <v>9616</v>
      </c>
      <c r="M69" s="85">
        <f>K69/J69</f>
        <v>0.339605998235813</v>
      </c>
    </row>
    <row r="70" spans="1:13" x14ac:dyDescent="0.25">
      <c r="A70" s="9">
        <v>10</v>
      </c>
      <c r="B70" s="9">
        <v>41</v>
      </c>
      <c r="C70" s="9">
        <v>17</v>
      </c>
      <c r="E70"/>
      <c r="F70"/>
      <c r="G70"/>
      <c r="J70" s="64"/>
      <c r="M70" s="66"/>
    </row>
    <row r="71" spans="1:13" x14ac:dyDescent="0.25">
      <c r="B71"/>
      <c r="E71"/>
      <c r="F71"/>
      <c r="G71"/>
    </row>
    <row r="72" spans="1:13" x14ac:dyDescent="0.25">
      <c r="B72"/>
      <c r="E72"/>
      <c r="F72"/>
      <c r="G72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7FC02-AE96-4532-A2F4-2B2A381BFB39}">
  <dimension ref="A1:M75"/>
  <sheetViews>
    <sheetView workbookViewId="0">
      <selection activeCell="D20" sqref="D20"/>
    </sheetView>
  </sheetViews>
  <sheetFormatPr defaultRowHeight="15" x14ac:dyDescent="0.25"/>
  <cols>
    <col min="1" max="1" width="30.140625" customWidth="1"/>
    <col min="3" max="3" width="19.28515625" bestFit="1" customWidth="1"/>
    <col min="4" max="4" width="7.85546875" customWidth="1"/>
    <col min="5" max="5" width="9" style="9" customWidth="1"/>
    <col min="6" max="6" width="9.140625" style="9" customWidth="1"/>
    <col min="8" max="8" width="10.85546875" customWidth="1"/>
    <col min="9" max="9" width="12.5703125" customWidth="1"/>
    <col min="13" max="13" width="10.42578125" customWidth="1"/>
    <col min="243" max="243" width="30.140625" customWidth="1"/>
    <col min="245" max="245" width="19.28515625" bestFit="1" customWidth="1"/>
    <col min="246" max="246" width="8.85546875" customWidth="1"/>
    <col min="247" max="247" width="9" customWidth="1"/>
    <col min="248" max="248" width="9.140625" customWidth="1"/>
    <col min="250" max="250" width="10.85546875" customWidth="1"/>
    <col min="251" max="251" width="29" customWidth="1"/>
    <col min="499" max="499" width="30.140625" customWidth="1"/>
    <col min="501" max="501" width="19.28515625" bestFit="1" customWidth="1"/>
    <col min="502" max="502" width="8.85546875" customWidth="1"/>
    <col min="503" max="503" width="9" customWidth="1"/>
    <col min="504" max="504" width="9.140625" customWidth="1"/>
    <col min="506" max="506" width="10.85546875" customWidth="1"/>
    <col min="507" max="507" width="29" customWidth="1"/>
    <col min="755" max="755" width="30.140625" customWidth="1"/>
    <col min="757" max="757" width="19.28515625" bestFit="1" customWidth="1"/>
    <col min="758" max="758" width="8.85546875" customWidth="1"/>
    <col min="759" max="759" width="9" customWidth="1"/>
    <col min="760" max="760" width="9.140625" customWidth="1"/>
    <col min="762" max="762" width="10.85546875" customWidth="1"/>
    <col min="763" max="763" width="29" customWidth="1"/>
    <col min="1011" max="1011" width="30.140625" customWidth="1"/>
    <col min="1013" max="1013" width="19.28515625" bestFit="1" customWidth="1"/>
    <col min="1014" max="1014" width="8.85546875" customWidth="1"/>
    <col min="1015" max="1015" width="9" customWidth="1"/>
    <col min="1016" max="1016" width="9.140625" customWidth="1"/>
    <col min="1018" max="1018" width="10.85546875" customWidth="1"/>
    <col min="1019" max="1019" width="29" customWidth="1"/>
    <col min="1267" max="1267" width="30.140625" customWidth="1"/>
    <col min="1269" max="1269" width="19.28515625" bestFit="1" customWidth="1"/>
    <col min="1270" max="1270" width="8.85546875" customWidth="1"/>
    <col min="1271" max="1271" width="9" customWidth="1"/>
    <col min="1272" max="1272" width="9.140625" customWidth="1"/>
    <col min="1274" max="1274" width="10.85546875" customWidth="1"/>
    <col min="1275" max="1275" width="29" customWidth="1"/>
    <col min="1523" max="1523" width="30.140625" customWidth="1"/>
    <col min="1525" max="1525" width="19.28515625" bestFit="1" customWidth="1"/>
    <col min="1526" max="1526" width="8.85546875" customWidth="1"/>
    <col min="1527" max="1527" width="9" customWidth="1"/>
    <col min="1528" max="1528" width="9.140625" customWidth="1"/>
    <col min="1530" max="1530" width="10.85546875" customWidth="1"/>
    <col min="1531" max="1531" width="29" customWidth="1"/>
    <col min="1779" max="1779" width="30.140625" customWidth="1"/>
    <col min="1781" max="1781" width="19.28515625" bestFit="1" customWidth="1"/>
    <col min="1782" max="1782" width="8.85546875" customWidth="1"/>
    <col min="1783" max="1783" width="9" customWidth="1"/>
    <col min="1784" max="1784" width="9.140625" customWidth="1"/>
    <col min="1786" max="1786" width="10.85546875" customWidth="1"/>
    <col min="1787" max="1787" width="29" customWidth="1"/>
    <col min="2035" max="2035" width="30.140625" customWidth="1"/>
    <col min="2037" max="2037" width="19.28515625" bestFit="1" customWidth="1"/>
    <col min="2038" max="2038" width="8.85546875" customWidth="1"/>
    <col min="2039" max="2039" width="9" customWidth="1"/>
    <col min="2040" max="2040" width="9.140625" customWidth="1"/>
    <col min="2042" max="2042" width="10.85546875" customWidth="1"/>
    <col min="2043" max="2043" width="29" customWidth="1"/>
    <col min="2291" max="2291" width="30.140625" customWidth="1"/>
    <col min="2293" max="2293" width="19.28515625" bestFit="1" customWidth="1"/>
    <col min="2294" max="2294" width="8.85546875" customWidth="1"/>
    <col min="2295" max="2295" width="9" customWidth="1"/>
    <col min="2296" max="2296" width="9.140625" customWidth="1"/>
    <col min="2298" max="2298" width="10.85546875" customWidth="1"/>
    <col min="2299" max="2299" width="29" customWidth="1"/>
    <col min="2547" max="2547" width="30.140625" customWidth="1"/>
    <col min="2549" max="2549" width="19.28515625" bestFit="1" customWidth="1"/>
    <col min="2550" max="2550" width="8.85546875" customWidth="1"/>
    <col min="2551" max="2551" width="9" customWidth="1"/>
    <col min="2552" max="2552" width="9.140625" customWidth="1"/>
    <col min="2554" max="2554" width="10.85546875" customWidth="1"/>
    <col min="2555" max="2555" width="29" customWidth="1"/>
    <col min="2803" max="2803" width="30.140625" customWidth="1"/>
    <col min="2805" max="2805" width="19.28515625" bestFit="1" customWidth="1"/>
    <col min="2806" max="2806" width="8.85546875" customWidth="1"/>
    <col min="2807" max="2807" width="9" customWidth="1"/>
    <col min="2808" max="2808" width="9.140625" customWidth="1"/>
    <col min="2810" max="2810" width="10.85546875" customWidth="1"/>
    <col min="2811" max="2811" width="29" customWidth="1"/>
    <col min="3059" max="3059" width="30.140625" customWidth="1"/>
    <col min="3061" max="3061" width="19.28515625" bestFit="1" customWidth="1"/>
    <col min="3062" max="3062" width="8.85546875" customWidth="1"/>
    <col min="3063" max="3063" width="9" customWidth="1"/>
    <col min="3064" max="3064" width="9.140625" customWidth="1"/>
    <col min="3066" max="3066" width="10.85546875" customWidth="1"/>
    <col min="3067" max="3067" width="29" customWidth="1"/>
    <col min="3315" max="3315" width="30.140625" customWidth="1"/>
    <col min="3317" max="3317" width="19.28515625" bestFit="1" customWidth="1"/>
    <col min="3318" max="3318" width="8.85546875" customWidth="1"/>
    <col min="3319" max="3319" width="9" customWidth="1"/>
    <col min="3320" max="3320" width="9.140625" customWidth="1"/>
    <col min="3322" max="3322" width="10.85546875" customWidth="1"/>
    <col min="3323" max="3323" width="29" customWidth="1"/>
    <col min="3571" max="3571" width="30.140625" customWidth="1"/>
    <col min="3573" max="3573" width="19.28515625" bestFit="1" customWidth="1"/>
    <col min="3574" max="3574" width="8.85546875" customWidth="1"/>
    <col min="3575" max="3575" width="9" customWidth="1"/>
    <col min="3576" max="3576" width="9.140625" customWidth="1"/>
    <col min="3578" max="3578" width="10.85546875" customWidth="1"/>
    <col min="3579" max="3579" width="29" customWidth="1"/>
    <col min="3827" max="3827" width="30.140625" customWidth="1"/>
    <col min="3829" max="3829" width="19.28515625" bestFit="1" customWidth="1"/>
    <col min="3830" max="3830" width="8.85546875" customWidth="1"/>
    <col min="3831" max="3831" width="9" customWidth="1"/>
    <col min="3832" max="3832" width="9.140625" customWidth="1"/>
    <col min="3834" max="3834" width="10.85546875" customWidth="1"/>
    <col min="3835" max="3835" width="29" customWidth="1"/>
    <col min="4083" max="4083" width="30.140625" customWidth="1"/>
    <col min="4085" max="4085" width="19.28515625" bestFit="1" customWidth="1"/>
    <col min="4086" max="4086" width="8.85546875" customWidth="1"/>
    <col min="4087" max="4087" width="9" customWidth="1"/>
    <col min="4088" max="4088" width="9.140625" customWidth="1"/>
    <col min="4090" max="4090" width="10.85546875" customWidth="1"/>
    <col min="4091" max="4091" width="29" customWidth="1"/>
    <col min="4339" max="4339" width="30.140625" customWidth="1"/>
    <col min="4341" max="4341" width="19.28515625" bestFit="1" customWidth="1"/>
    <col min="4342" max="4342" width="8.85546875" customWidth="1"/>
    <col min="4343" max="4343" width="9" customWidth="1"/>
    <col min="4344" max="4344" width="9.140625" customWidth="1"/>
    <col min="4346" max="4346" width="10.85546875" customWidth="1"/>
    <col min="4347" max="4347" width="29" customWidth="1"/>
    <col min="4595" max="4595" width="30.140625" customWidth="1"/>
    <col min="4597" max="4597" width="19.28515625" bestFit="1" customWidth="1"/>
    <col min="4598" max="4598" width="8.85546875" customWidth="1"/>
    <col min="4599" max="4599" width="9" customWidth="1"/>
    <col min="4600" max="4600" width="9.140625" customWidth="1"/>
    <col min="4602" max="4602" width="10.85546875" customWidth="1"/>
    <col min="4603" max="4603" width="29" customWidth="1"/>
    <col min="4851" max="4851" width="30.140625" customWidth="1"/>
    <col min="4853" max="4853" width="19.28515625" bestFit="1" customWidth="1"/>
    <col min="4854" max="4854" width="8.85546875" customWidth="1"/>
    <col min="4855" max="4855" width="9" customWidth="1"/>
    <col min="4856" max="4856" width="9.140625" customWidth="1"/>
    <col min="4858" max="4858" width="10.85546875" customWidth="1"/>
    <col min="4859" max="4859" width="29" customWidth="1"/>
    <col min="5107" max="5107" width="30.140625" customWidth="1"/>
    <col min="5109" max="5109" width="19.28515625" bestFit="1" customWidth="1"/>
    <col min="5110" max="5110" width="8.85546875" customWidth="1"/>
    <col min="5111" max="5111" width="9" customWidth="1"/>
    <col min="5112" max="5112" width="9.140625" customWidth="1"/>
    <col min="5114" max="5114" width="10.85546875" customWidth="1"/>
    <col min="5115" max="5115" width="29" customWidth="1"/>
    <col min="5363" max="5363" width="30.140625" customWidth="1"/>
    <col min="5365" max="5365" width="19.28515625" bestFit="1" customWidth="1"/>
    <col min="5366" max="5366" width="8.85546875" customWidth="1"/>
    <col min="5367" max="5367" width="9" customWidth="1"/>
    <col min="5368" max="5368" width="9.140625" customWidth="1"/>
    <col min="5370" max="5370" width="10.85546875" customWidth="1"/>
    <col min="5371" max="5371" width="29" customWidth="1"/>
    <col min="5619" max="5619" width="30.140625" customWidth="1"/>
    <col min="5621" max="5621" width="19.28515625" bestFit="1" customWidth="1"/>
    <col min="5622" max="5622" width="8.85546875" customWidth="1"/>
    <col min="5623" max="5623" width="9" customWidth="1"/>
    <col min="5624" max="5624" width="9.140625" customWidth="1"/>
    <col min="5626" max="5626" width="10.85546875" customWidth="1"/>
    <col min="5627" max="5627" width="29" customWidth="1"/>
    <col min="5875" max="5875" width="30.140625" customWidth="1"/>
    <col min="5877" max="5877" width="19.28515625" bestFit="1" customWidth="1"/>
    <col min="5878" max="5878" width="8.85546875" customWidth="1"/>
    <col min="5879" max="5879" width="9" customWidth="1"/>
    <col min="5880" max="5880" width="9.140625" customWidth="1"/>
    <col min="5882" max="5882" width="10.85546875" customWidth="1"/>
    <col min="5883" max="5883" width="29" customWidth="1"/>
    <col min="6131" max="6131" width="30.140625" customWidth="1"/>
    <col min="6133" max="6133" width="19.28515625" bestFit="1" customWidth="1"/>
    <col min="6134" max="6134" width="8.85546875" customWidth="1"/>
    <col min="6135" max="6135" width="9" customWidth="1"/>
    <col min="6136" max="6136" width="9.140625" customWidth="1"/>
    <col min="6138" max="6138" width="10.85546875" customWidth="1"/>
    <col min="6139" max="6139" width="29" customWidth="1"/>
    <col min="6387" max="6387" width="30.140625" customWidth="1"/>
    <col min="6389" max="6389" width="19.28515625" bestFit="1" customWidth="1"/>
    <col min="6390" max="6390" width="8.85546875" customWidth="1"/>
    <col min="6391" max="6391" width="9" customWidth="1"/>
    <col min="6392" max="6392" width="9.140625" customWidth="1"/>
    <col min="6394" max="6394" width="10.85546875" customWidth="1"/>
    <col min="6395" max="6395" width="29" customWidth="1"/>
    <col min="6643" max="6643" width="30.140625" customWidth="1"/>
    <col min="6645" max="6645" width="19.28515625" bestFit="1" customWidth="1"/>
    <col min="6646" max="6646" width="8.85546875" customWidth="1"/>
    <col min="6647" max="6647" width="9" customWidth="1"/>
    <col min="6648" max="6648" width="9.140625" customWidth="1"/>
    <col min="6650" max="6650" width="10.85546875" customWidth="1"/>
    <col min="6651" max="6651" width="29" customWidth="1"/>
    <col min="6899" max="6899" width="30.140625" customWidth="1"/>
    <col min="6901" max="6901" width="19.28515625" bestFit="1" customWidth="1"/>
    <col min="6902" max="6902" width="8.85546875" customWidth="1"/>
    <col min="6903" max="6903" width="9" customWidth="1"/>
    <col min="6904" max="6904" width="9.140625" customWidth="1"/>
    <col min="6906" max="6906" width="10.85546875" customWidth="1"/>
    <col min="6907" max="6907" width="29" customWidth="1"/>
    <col min="7155" max="7155" width="30.140625" customWidth="1"/>
    <col min="7157" max="7157" width="19.28515625" bestFit="1" customWidth="1"/>
    <col min="7158" max="7158" width="8.85546875" customWidth="1"/>
    <col min="7159" max="7159" width="9" customWidth="1"/>
    <col min="7160" max="7160" width="9.140625" customWidth="1"/>
    <col min="7162" max="7162" width="10.85546875" customWidth="1"/>
    <col min="7163" max="7163" width="29" customWidth="1"/>
    <col min="7411" max="7411" width="30.140625" customWidth="1"/>
    <col min="7413" max="7413" width="19.28515625" bestFit="1" customWidth="1"/>
    <col min="7414" max="7414" width="8.85546875" customWidth="1"/>
    <col min="7415" max="7415" width="9" customWidth="1"/>
    <col min="7416" max="7416" width="9.140625" customWidth="1"/>
    <col min="7418" max="7418" width="10.85546875" customWidth="1"/>
    <col min="7419" max="7419" width="29" customWidth="1"/>
    <col min="7667" max="7667" width="30.140625" customWidth="1"/>
    <col min="7669" max="7669" width="19.28515625" bestFit="1" customWidth="1"/>
    <col min="7670" max="7670" width="8.85546875" customWidth="1"/>
    <col min="7671" max="7671" width="9" customWidth="1"/>
    <col min="7672" max="7672" width="9.140625" customWidth="1"/>
    <col min="7674" max="7674" width="10.85546875" customWidth="1"/>
    <col min="7675" max="7675" width="29" customWidth="1"/>
    <col min="7923" max="7923" width="30.140625" customWidth="1"/>
    <col min="7925" max="7925" width="19.28515625" bestFit="1" customWidth="1"/>
    <col min="7926" max="7926" width="8.85546875" customWidth="1"/>
    <col min="7927" max="7927" width="9" customWidth="1"/>
    <col min="7928" max="7928" width="9.140625" customWidth="1"/>
    <col min="7930" max="7930" width="10.85546875" customWidth="1"/>
    <col min="7931" max="7931" width="29" customWidth="1"/>
    <col min="8179" max="8179" width="30.140625" customWidth="1"/>
    <col min="8181" max="8181" width="19.28515625" bestFit="1" customWidth="1"/>
    <col min="8182" max="8182" width="8.85546875" customWidth="1"/>
    <col min="8183" max="8183" width="9" customWidth="1"/>
    <col min="8184" max="8184" width="9.140625" customWidth="1"/>
    <col min="8186" max="8186" width="10.85546875" customWidth="1"/>
    <col min="8187" max="8187" width="29" customWidth="1"/>
    <col min="8435" max="8435" width="30.140625" customWidth="1"/>
    <col min="8437" max="8437" width="19.28515625" bestFit="1" customWidth="1"/>
    <col min="8438" max="8438" width="8.85546875" customWidth="1"/>
    <col min="8439" max="8439" width="9" customWidth="1"/>
    <col min="8440" max="8440" width="9.140625" customWidth="1"/>
    <col min="8442" max="8442" width="10.85546875" customWidth="1"/>
    <col min="8443" max="8443" width="29" customWidth="1"/>
    <col min="8691" max="8691" width="30.140625" customWidth="1"/>
    <col min="8693" max="8693" width="19.28515625" bestFit="1" customWidth="1"/>
    <col min="8694" max="8694" width="8.85546875" customWidth="1"/>
    <col min="8695" max="8695" width="9" customWidth="1"/>
    <col min="8696" max="8696" width="9.140625" customWidth="1"/>
    <col min="8698" max="8698" width="10.85546875" customWidth="1"/>
    <col min="8699" max="8699" width="29" customWidth="1"/>
    <col min="8947" max="8947" width="30.140625" customWidth="1"/>
    <col min="8949" max="8949" width="19.28515625" bestFit="1" customWidth="1"/>
    <col min="8950" max="8950" width="8.85546875" customWidth="1"/>
    <col min="8951" max="8951" width="9" customWidth="1"/>
    <col min="8952" max="8952" width="9.140625" customWidth="1"/>
    <col min="8954" max="8954" width="10.85546875" customWidth="1"/>
    <col min="8955" max="8955" width="29" customWidth="1"/>
    <col min="9203" max="9203" width="30.140625" customWidth="1"/>
    <col min="9205" max="9205" width="19.28515625" bestFit="1" customWidth="1"/>
    <col min="9206" max="9206" width="8.85546875" customWidth="1"/>
    <col min="9207" max="9207" width="9" customWidth="1"/>
    <col min="9208" max="9208" width="9.140625" customWidth="1"/>
    <col min="9210" max="9210" width="10.85546875" customWidth="1"/>
    <col min="9211" max="9211" width="29" customWidth="1"/>
    <col min="9459" max="9459" width="30.140625" customWidth="1"/>
    <col min="9461" max="9461" width="19.28515625" bestFit="1" customWidth="1"/>
    <col min="9462" max="9462" width="8.85546875" customWidth="1"/>
    <col min="9463" max="9463" width="9" customWidth="1"/>
    <col min="9464" max="9464" width="9.140625" customWidth="1"/>
    <col min="9466" max="9466" width="10.85546875" customWidth="1"/>
    <col min="9467" max="9467" width="29" customWidth="1"/>
    <col min="9715" max="9715" width="30.140625" customWidth="1"/>
    <col min="9717" max="9717" width="19.28515625" bestFit="1" customWidth="1"/>
    <col min="9718" max="9718" width="8.85546875" customWidth="1"/>
    <col min="9719" max="9719" width="9" customWidth="1"/>
    <col min="9720" max="9720" width="9.140625" customWidth="1"/>
    <col min="9722" max="9722" width="10.85546875" customWidth="1"/>
    <col min="9723" max="9723" width="29" customWidth="1"/>
    <col min="9971" max="9971" width="30.140625" customWidth="1"/>
    <col min="9973" max="9973" width="19.28515625" bestFit="1" customWidth="1"/>
    <col min="9974" max="9974" width="8.85546875" customWidth="1"/>
    <col min="9975" max="9975" width="9" customWidth="1"/>
    <col min="9976" max="9976" width="9.140625" customWidth="1"/>
    <col min="9978" max="9978" width="10.85546875" customWidth="1"/>
    <col min="9979" max="9979" width="29" customWidth="1"/>
    <col min="10227" max="10227" width="30.140625" customWidth="1"/>
    <col min="10229" max="10229" width="19.28515625" bestFit="1" customWidth="1"/>
    <col min="10230" max="10230" width="8.85546875" customWidth="1"/>
    <col min="10231" max="10231" width="9" customWidth="1"/>
    <col min="10232" max="10232" width="9.140625" customWidth="1"/>
    <col min="10234" max="10234" width="10.85546875" customWidth="1"/>
    <col min="10235" max="10235" width="29" customWidth="1"/>
    <col min="10483" max="10483" width="30.140625" customWidth="1"/>
    <col min="10485" max="10485" width="19.28515625" bestFit="1" customWidth="1"/>
    <col min="10486" max="10486" width="8.85546875" customWidth="1"/>
    <col min="10487" max="10487" width="9" customWidth="1"/>
    <col min="10488" max="10488" width="9.140625" customWidth="1"/>
    <col min="10490" max="10490" width="10.85546875" customWidth="1"/>
    <col min="10491" max="10491" width="29" customWidth="1"/>
    <col min="10739" max="10739" width="30.140625" customWidth="1"/>
    <col min="10741" max="10741" width="19.28515625" bestFit="1" customWidth="1"/>
    <col min="10742" max="10742" width="8.85546875" customWidth="1"/>
    <col min="10743" max="10743" width="9" customWidth="1"/>
    <col min="10744" max="10744" width="9.140625" customWidth="1"/>
    <col min="10746" max="10746" width="10.85546875" customWidth="1"/>
    <col min="10747" max="10747" width="29" customWidth="1"/>
    <col min="10995" max="10995" width="30.140625" customWidth="1"/>
    <col min="10997" max="10997" width="19.28515625" bestFit="1" customWidth="1"/>
    <col min="10998" max="10998" width="8.85546875" customWidth="1"/>
    <col min="10999" max="10999" width="9" customWidth="1"/>
    <col min="11000" max="11000" width="9.140625" customWidth="1"/>
    <col min="11002" max="11002" width="10.85546875" customWidth="1"/>
    <col min="11003" max="11003" width="29" customWidth="1"/>
    <col min="11251" max="11251" width="30.140625" customWidth="1"/>
    <col min="11253" max="11253" width="19.28515625" bestFit="1" customWidth="1"/>
    <col min="11254" max="11254" width="8.85546875" customWidth="1"/>
    <col min="11255" max="11255" width="9" customWidth="1"/>
    <col min="11256" max="11256" width="9.140625" customWidth="1"/>
    <col min="11258" max="11258" width="10.85546875" customWidth="1"/>
    <col min="11259" max="11259" width="29" customWidth="1"/>
    <col min="11507" max="11507" width="30.140625" customWidth="1"/>
    <col min="11509" max="11509" width="19.28515625" bestFit="1" customWidth="1"/>
    <col min="11510" max="11510" width="8.85546875" customWidth="1"/>
    <col min="11511" max="11511" width="9" customWidth="1"/>
    <col min="11512" max="11512" width="9.140625" customWidth="1"/>
    <col min="11514" max="11514" width="10.85546875" customWidth="1"/>
    <col min="11515" max="11515" width="29" customWidth="1"/>
    <col min="11763" max="11763" width="30.140625" customWidth="1"/>
    <col min="11765" max="11765" width="19.28515625" bestFit="1" customWidth="1"/>
    <col min="11766" max="11766" width="8.85546875" customWidth="1"/>
    <col min="11767" max="11767" width="9" customWidth="1"/>
    <col min="11768" max="11768" width="9.140625" customWidth="1"/>
    <col min="11770" max="11770" width="10.85546875" customWidth="1"/>
    <col min="11771" max="11771" width="29" customWidth="1"/>
    <col min="12019" max="12019" width="30.140625" customWidth="1"/>
    <col min="12021" max="12021" width="19.28515625" bestFit="1" customWidth="1"/>
    <col min="12022" max="12022" width="8.85546875" customWidth="1"/>
    <col min="12023" max="12023" width="9" customWidth="1"/>
    <col min="12024" max="12024" width="9.140625" customWidth="1"/>
    <col min="12026" max="12026" width="10.85546875" customWidth="1"/>
    <col min="12027" max="12027" width="29" customWidth="1"/>
    <col min="12275" max="12275" width="30.140625" customWidth="1"/>
    <col min="12277" max="12277" width="19.28515625" bestFit="1" customWidth="1"/>
    <col min="12278" max="12278" width="8.85546875" customWidth="1"/>
    <col min="12279" max="12279" width="9" customWidth="1"/>
    <col min="12280" max="12280" width="9.140625" customWidth="1"/>
    <col min="12282" max="12282" width="10.85546875" customWidth="1"/>
    <col min="12283" max="12283" width="29" customWidth="1"/>
    <col min="12531" max="12531" width="30.140625" customWidth="1"/>
    <col min="12533" max="12533" width="19.28515625" bestFit="1" customWidth="1"/>
    <col min="12534" max="12534" width="8.85546875" customWidth="1"/>
    <col min="12535" max="12535" width="9" customWidth="1"/>
    <col min="12536" max="12536" width="9.140625" customWidth="1"/>
    <col min="12538" max="12538" width="10.85546875" customWidth="1"/>
    <col min="12539" max="12539" width="29" customWidth="1"/>
    <col min="12787" max="12787" width="30.140625" customWidth="1"/>
    <col min="12789" max="12789" width="19.28515625" bestFit="1" customWidth="1"/>
    <col min="12790" max="12790" width="8.85546875" customWidth="1"/>
    <col min="12791" max="12791" width="9" customWidth="1"/>
    <col min="12792" max="12792" width="9.140625" customWidth="1"/>
    <col min="12794" max="12794" width="10.85546875" customWidth="1"/>
    <col min="12795" max="12795" width="29" customWidth="1"/>
    <col min="13043" max="13043" width="30.140625" customWidth="1"/>
    <col min="13045" max="13045" width="19.28515625" bestFit="1" customWidth="1"/>
    <col min="13046" max="13046" width="8.85546875" customWidth="1"/>
    <col min="13047" max="13047" width="9" customWidth="1"/>
    <col min="13048" max="13048" width="9.140625" customWidth="1"/>
    <col min="13050" max="13050" width="10.85546875" customWidth="1"/>
    <col min="13051" max="13051" width="29" customWidth="1"/>
    <col min="13299" max="13299" width="30.140625" customWidth="1"/>
    <col min="13301" max="13301" width="19.28515625" bestFit="1" customWidth="1"/>
    <col min="13302" max="13302" width="8.85546875" customWidth="1"/>
    <col min="13303" max="13303" width="9" customWidth="1"/>
    <col min="13304" max="13304" width="9.140625" customWidth="1"/>
    <col min="13306" max="13306" width="10.85546875" customWidth="1"/>
    <col min="13307" max="13307" width="29" customWidth="1"/>
    <col min="13555" max="13555" width="30.140625" customWidth="1"/>
    <col min="13557" max="13557" width="19.28515625" bestFit="1" customWidth="1"/>
    <col min="13558" max="13558" width="8.85546875" customWidth="1"/>
    <col min="13559" max="13559" width="9" customWidth="1"/>
    <col min="13560" max="13560" width="9.140625" customWidth="1"/>
    <col min="13562" max="13562" width="10.85546875" customWidth="1"/>
    <col min="13563" max="13563" width="29" customWidth="1"/>
    <col min="13811" max="13811" width="30.140625" customWidth="1"/>
    <col min="13813" max="13813" width="19.28515625" bestFit="1" customWidth="1"/>
    <col min="13814" max="13814" width="8.85546875" customWidth="1"/>
    <col min="13815" max="13815" width="9" customWidth="1"/>
    <col min="13816" max="13816" width="9.140625" customWidth="1"/>
    <col min="13818" max="13818" width="10.85546875" customWidth="1"/>
    <col min="13819" max="13819" width="29" customWidth="1"/>
    <col min="14067" max="14067" width="30.140625" customWidth="1"/>
    <col min="14069" max="14069" width="19.28515625" bestFit="1" customWidth="1"/>
    <col min="14070" max="14070" width="8.85546875" customWidth="1"/>
    <col min="14071" max="14071" width="9" customWidth="1"/>
    <col min="14072" max="14072" width="9.140625" customWidth="1"/>
    <col min="14074" max="14074" width="10.85546875" customWidth="1"/>
    <col min="14075" max="14075" width="29" customWidth="1"/>
    <col min="14323" max="14323" width="30.140625" customWidth="1"/>
    <col min="14325" max="14325" width="19.28515625" bestFit="1" customWidth="1"/>
    <col min="14326" max="14326" width="8.85546875" customWidth="1"/>
    <col min="14327" max="14327" width="9" customWidth="1"/>
    <col min="14328" max="14328" width="9.140625" customWidth="1"/>
    <col min="14330" max="14330" width="10.85546875" customWidth="1"/>
    <col min="14331" max="14331" width="29" customWidth="1"/>
    <col min="14579" max="14579" width="30.140625" customWidth="1"/>
    <col min="14581" max="14581" width="19.28515625" bestFit="1" customWidth="1"/>
    <col min="14582" max="14582" width="8.85546875" customWidth="1"/>
    <col min="14583" max="14583" width="9" customWidth="1"/>
    <col min="14584" max="14584" width="9.140625" customWidth="1"/>
    <col min="14586" max="14586" width="10.85546875" customWidth="1"/>
    <col min="14587" max="14587" width="29" customWidth="1"/>
    <col min="14835" max="14835" width="30.140625" customWidth="1"/>
    <col min="14837" max="14837" width="19.28515625" bestFit="1" customWidth="1"/>
    <col min="14838" max="14838" width="8.85546875" customWidth="1"/>
    <col min="14839" max="14839" width="9" customWidth="1"/>
    <col min="14840" max="14840" width="9.140625" customWidth="1"/>
    <col min="14842" max="14842" width="10.85546875" customWidth="1"/>
    <col min="14843" max="14843" width="29" customWidth="1"/>
    <col min="15091" max="15091" width="30.140625" customWidth="1"/>
    <col min="15093" max="15093" width="19.28515625" bestFit="1" customWidth="1"/>
    <col min="15094" max="15094" width="8.85546875" customWidth="1"/>
    <col min="15095" max="15095" width="9" customWidth="1"/>
    <col min="15096" max="15096" width="9.140625" customWidth="1"/>
    <col min="15098" max="15098" width="10.85546875" customWidth="1"/>
    <col min="15099" max="15099" width="29" customWidth="1"/>
    <col min="15347" max="15347" width="30.140625" customWidth="1"/>
    <col min="15349" max="15349" width="19.28515625" bestFit="1" customWidth="1"/>
    <col min="15350" max="15350" width="8.85546875" customWidth="1"/>
    <col min="15351" max="15351" width="9" customWidth="1"/>
    <col min="15352" max="15352" width="9.140625" customWidth="1"/>
    <col min="15354" max="15354" width="10.85546875" customWidth="1"/>
    <col min="15355" max="15355" width="29" customWidth="1"/>
    <col min="15603" max="15603" width="30.140625" customWidth="1"/>
    <col min="15605" max="15605" width="19.28515625" bestFit="1" customWidth="1"/>
    <col min="15606" max="15606" width="8.85546875" customWidth="1"/>
    <col min="15607" max="15607" width="9" customWidth="1"/>
    <col min="15608" max="15608" width="9.140625" customWidth="1"/>
    <col min="15610" max="15610" width="10.85546875" customWidth="1"/>
    <col min="15611" max="15611" width="29" customWidth="1"/>
    <col min="15859" max="15859" width="30.140625" customWidth="1"/>
    <col min="15861" max="15861" width="19.28515625" bestFit="1" customWidth="1"/>
    <col min="15862" max="15862" width="8.85546875" customWidth="1"/>
    <col min="15863" max="15863" width="9" customWidth="1"/>
    <col min="15864" max="15864" width="9.140625" customWidth="1"/>
    <col min="15866" max="15866" width="10.85546875" customWidth="1"/>
    <col min="15867" max="15867" width="29" customWidth="1"/>
    <col min="16115" max="16115" width="30.140625" customWidth="1"/>
    <col min="16117" max="16117" width="19.28515625" bestFit="1" customWidth="1"/>
    <col min="16118" max="16118" width="8.85546875" customWidth="1"/>
    <col min="16119" max="16119" width="9" customWidth="1"/>
    <col min="16120" max="16120" width="9.140625" customWidth="1"/>
    <col min="16122" max="16122" width="10.85546875" customWidth="1"/>
    <col min="16123" max="16123" width="29" customWidth="1"/>
  </cols>
  <sheetData>
    <row r="1" spans="1:13" ht="24.75" customHeight="1" thickBot="1" x14ac:dyDescent="0.4">
      <c r="A1" s="180" t="s">
        <v>847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3" ht="64.5" thickTop="1" thickBot="1" x14ac:dyDescent="0.3">
      <c r="A2" s="139" t="s">
        <v>1</v>
      </c>
      <c r="B2" s="140" t="s">
        <v>2</v>
      </c>
      <c r="C2" s="139" t="s">
        <v>3</v>
      </c>
      <c r="D2" s="139" t="s">
        <v>4</v>
      </c>
      <c r="E2" s="139" t="s">
        <v>5</v>
      </c>
      <c r="F2" s="139" t="s">
        <v>6</v>
      </c>
      <c r="G2" s="139" t="s">
        <v>7</v>
      </c>
      <c r="H2" s="1" t="s">
        <v>8</v>
      </c>
      <c r="I2" s="1" t="s">
        <v>111</v>
      </c>
      <c r="J2" s="1" t="s">
        <v>110</v>
      </c>
      <c r="K2" s="83" t="s">
        <v>112</v>
      </c>
      <c r="L2" s="74" t="s">
        <v>113</v>
      </c>
      <c r="M2" s="84" t="s">
        <v>114</v>
      </c>
    </row>
    <row r="3" spans="1:13" ht="15.75" thickTop="1" x14ac:dyDescent="0.25">
      <c r="A3" s="2" t="s">
        <v>846</v>
      </c>
      <c r="B3" s="2">
        <v>401</v>
      </c>
      <c r="C3" s="2" t="s">
        <v>845</v>
      </c>
      <c r="D3" s="3" t="s">
        <v>844</v>
      </c>
      <c r="E3" s="11">
        <v>1</v>
      </c>
      <c r="F3" s="11">
        <v>592</v>
      </c>
      <c r="G3" s="11">
        <f>F3-E3+1</f>
        <v>592</v>
      </c>
      <c r="H3" s="7">
        <v>3350</v>
      </c>
      <c r="I3" s="273">
        <v>134</v>
      </c>
      <c r="J3" s="72">
        <f>I3+G3</f>
        <v>726</v>
      </c>
      <c r="K3" s="348">
        <v>290</v>
      </c>
      <c r="L3" s="80"/>
      <c r="M3" s="347">
        <f>K3/J3</f>
        <v>0.39944903581267216</v>
      </c>
    </row>
    <row r="4" spans="1:13" x14ac:dyDescent="0.25">
      <c r="A4" s="8" t="s">
        <v>843</v>
      </c>
      <c r="B4" s="8">
        <v>402</v>
      </c>
      <c r="C4" s="8"/>
      <c r="D4" s="9"/>
      <c r="E4" s="11">
        <v>593</v>
      </c>
      <c r="F4" s="11">
        <v>1229</v>
      </c>
      <c r="G4" s="11">
        <f>F4-E4+1</f>
        <v>637</v>
      </c>
      <c r="H4" s="161"/>
      <c r="I4" s="161"/>
      <c r="J4" s="336">
        <f>I4+G4</f>
        <v>637</v>
      </c>
      <c r="K4" s="335">
        <v>241</v>
      </c>
      <c r="L4" s="81"/>
      <c r="M4" s="334">
        <f>K4/J4</f>
        <v>0.37833594976452117</v>
      </c>
    </row>
    <row r="5" spans="1:13" x14ac:dyDescent="0.25">
      <c r="A5" s="8" t="s">
        <v>842</v>
      </c>
      <c r="B5" s="8">
        <v>403</v>
      </c>
      <c r="C5" s="8"/>
      <c r="D5" s="9"/>
      <c r="E5" s="11">
        <v>1230</v>
      </c>
      <c r="F5" s="11">
        <v>1884</v>
      </c>
      <c r="G5" s="11">
        <f>F5-E5+1</f>
        <v>655</v>
      </c>
      <c r="H5" s="161"/>
      <c r="I5" s="161"/>
      <c r="J5" s="336">
        <f>I5+G5</f>
        <v>655</v>
      </c>
      <c r="K5" s="335">
        <v>271</v>
      </c>
      <c r="L5" s="81"/>
      <c r="M5" s="334">
        <f>K5/J5</f>
        <v>0.41374045801526715</v>
      </c>
    </row>
    <row r="6" spans="1:13" x14ac:dyDescent="0.25">
      <c r="A6" s="8" t="s">
        <v>335</v>
      </c>
      <c r="B6" s="8">
        <v>404</v>
      </c>
      <c r="C6" s="8"/>
      <c r="D6" s="9"/>
      <c r="E6" s="11">
        <v>1885</v>
      </c>
      <c r="F6" s="11">
        <v>2642</v>
      </c>
      <c r="G6" s="11">
        <f>F6-E6+1</f>
        <v>758</v>
      </c>
      <c r="H6" s="161"/>
      <c r="I6" s="161"/>
      <c r="J6" s="336">
        <f>I6+G6</f>
        <v>758</v>
      </c>
      <c r="K6" s="335">
        <v>283</v>
      </c>
      <c r="L6" s="81"/>
      <c r="M6" s="334">
        <f>K6/J6</f>
        <v>0.37335092348284959</v>
      </c>
    </row>
    <row r="7" spans="1:13" x14ac:dyDescent="0.25">
      <c r="A7" s="8" t="s">
        <v>841</v>
      </c>
      <c r="B7" s="8">
        <v>405</v>
      </c>
      <c r="C7" s="8"/>
      <c r="D7" s="9"/>
      <c r="E7" s="11">
        <v>2643</v>
      </c>
      <c r="F7" s="11">
        <v>3350</v>
      </c>
      <c r="G7" s="11">
        <f>F7-E7+1</f>
        <v>708</v>
      </c>
      <c r="H7" s="161"/>
      <c r="I7" s="161"/>
      <c r="J7" s="64">
        <f>I7+G7</f>
        <v>708</v>
      </c>
      <c r="K7" s="335">
        <v>312</v>
      </c>
      <c r="L7" s="81"/>
      <c r="M7" s="334">
        <f>K7/J7</f>
        <v>0.44067796610169491</v>
      </c>
    </row>
    <row r="8" spans="1:13" ht="15.75" thickBot="1" x14ac:dyDescent="0.3">
      <c r="A8" s="29"/>
      <c r="B8" s="29"/>
      <c r="C8" s="29"/>
      <c r="D8" s="24"/>
      <c r="E8" s="11"/>
      <c r="F8" s="11"/>
      <c r="G8" s="156"/>
      <c r="H8" s="161"/>
      <c r="I8" s="18"/>
      <c r="J8" s="73"/>
      <c r="K8" s="343"/>
      <c r="L8" s="82"/>
      <c r="M8" s="342"/>
    </row>
    <row r="9" spans="1:13" ht="15.75" thickTop="1" x14ac:dyDescent="0.25">
      <c r="A9" s="2" t="s">
        <v>840</v>
      </c>
      <c r="B9" s="2">
        <v>406</v>
      </c>
      <c r="C9" s="8" t="s">
        <v>839</v>
      </c>
      <c r="D9" s="9" t="s">
        <v>838</v>
      </c>
      <c r="E9" s="5">
        <v>1</v>
      </c>
      <c r="F9" s="5">
        <v>644</v>
      </c>
      <c r="G9" s="5">
        <f>F9-E9+1</f>
        <v>644</v>
      </c>
      <c r="H9" s="7">
        <v>2069</v>
      </c>
      <c r="I9" s="161"/>
      <c r="J9" s="336">
        <f>I9+G9</f>
        <v>644</v>
      </c>
      <c r="K9" s="335">
        <v>302</v>
      </c>
      <c r="L9" s="77"/>
      <c r="M9" s="334">
        <f>K9/J9</f>
        <v>0.46894409937888198</v>
      </c>
    </row>
    <row r="10" spans="1:13" x14ac:dyDescent="0.25">
      <c r="A10" s="8" t="s">
        <v>837</v>
      </c>
      <c r="B10" s="8">
        <v>407</v>
      </c>
      <c r="C10" s="8"/>
      <c r="D10" s="9"/>
      <c r="E10" s="11">
        <v>645</v>
      </c>
      <c r="F10" s="11">
        <v>1341</v>
      </c>
      <c r="G10" s="11">
        <f>F10-E10+1</f>
        <v>697</v>
      </c>
      <c r="H10" s="161"/>
      <c r="I10" s="274">
        <v>55</v>
      </c>
      <c r="J10" s="336">
        <f>I10+G10</f>
        <v>752</v>
      </c>
      <c r="K10" s="335">
        <v>235</v>
      </c>
      <c r="L10" s="77"/>
      <c r="M10" s="334">
        <f>K10/J10</f>
        <v>0.3125</v>
      </c>
    </row>
    <row r="11" spans="1:13" x14ac:dyDescent="0.25">
      <c r="A11" s="8" t="s">
        <v>335</v>
      </c>
      <c r="B11" s="8">
        <v>408</v>
      </c>
      <c r="C11" s="8"/>
      <c r="D11" s="9"/>
      <c r="E11" s="11">
        <v>1342</v>
      </c>
      <c r="F11" s="11">
        <v>2069</v>
      </c>
      <c r="G11" s="11">
        <f>F11-E11+1+F12-E12+1</f>
        <v>778</v>
      </c>
      <c r="H11" s="161"/>
      <c r="I11" s="161">
        <v>1</v>
      </c>
      <c r="J11" s="336">
        <f>I11+G11</f>
        <v>779</v>
      </c>
      <c r="K11" s="335">
        <v>333</v>
      </c>
      <c r="L11" s="77"/>
      <c r="M11" s="334">
        <f>K11/J11</f>
        <v>0.4274711168164313</v>
      </c>
    </row>
    <row r="12" spans="1:13" x14ac:dyDescent="0.25">
      <c r="A12" s="8" t="s">
        <v>836</v>
      </c>
      <c r="B12" s="115" t="s">
        <v>15</v>
      </c>
      <c r="C12" s="8" t="s">
        <v>835</v>
      </c>
      <c r="D12" s="9" t="s">
        <v>826</v>
      </c>
      <c r="E12" s="11">
        <v>1878</v>
      </c>
      <c r="F12" s="11">
        <v>1927</v>
      </c>
      <c r="G12" s="11"/>
      <c r="H12" s="17">
        <v>50</v>
      </c>
      <c r="I12" s="161"/>
      <c r="J12" s="336"/>
      <c r="K12" s="335"/>
      <c r="L12" s="77"/>
      <c r="M12" s="334"/>
    </row>
    <row r="13" spans="1:13" x14ac:dyDescent="0.25">
      <c r="A13" s="8"/>
      <c r="B13" s="8"/>
      <c r="C13" s="8"/>
      <c r="D13" s="9"/>
      <c r="E13" s="11"/>
      <c r="F13" s="11"/>
      <c r="G13" s="11"/>
      <c r="H13" s="134" t="s">
        <v>34</v>
      </c>
      <c r="I13" s="161"/>
      <c r="J13" s="336"/>
      <c r="K13" s="335"/>
      <c r="L13" s="77"/>
      <c r="M13" s="334"/>
    </row>
    <row r="14" spans="1:13" x14ac:dyDescent="0.25">
      <c r="A14" s="8"/>
      <c r="B14" s="8"/>
      <c r="C14" s="161"/>
      <c r="E14" s="11"/>
      <c r="F14" s="11"/>
      <c r="G14" s="11"/>
      <c r="H14" s="161"/>
      <c r="I14" s="161"/>
      <c r="J14" s="336"/>
      <c r="K14" s="338"/>
      <c r="L14" s="79"/>
      <c r="M14" s="337"/>
    </row>
    <row r="15" spans="1:13" x14ac:dyDescent="0.25">
      <c r="A15" s="8"/>
      <c r="B15" s="8">
        <v>409</v>
      </c>
      <c r="C15" s="8" t="s">
        <v>833</v>
      </c>
      <c r="D15" s="9" t="s">
        <v>832</v>
      </c>
      <c r="E15" s="11">
        <v>1</v>
      </c>
      <c r="F15" s="11">
        <v>222</v>
      </c>
      <c r="G15" s="11">
        <f>F15-E15+1+F16-E16+1</f>
        <v>694</v>
      </c>
      <c r="H15" s="17">
        <v>694</v>
      </c>
      <c r="I15" s="274">
        <v>29</v>
      </c>
      <c r="J15" s="336">
        <f>I15+G15</f>
        <v>723</v>
      </c>
      <c r="K15" s="335">
        <v>250</v>
      </c>
      <c r="L15" s="77"/>
      <c r="M15" s="334">
        <f>K15/J15</f>
        <v>0.34578146611341631</v>
      </c>
    </row>
    <row r="16" spans="1:13" ht="15.75" thickBot="1" x14ac:dyDescent="0.3">
      <c r="A16" s="8"/>
      <c r="B16" s="115" t="s">
        <v>15</v>
      </c>
      <c r="C16" s="8"/>
      <c r="D16" s="9"/>
      <c r="E16" s="11">
        <v>304</v>
      </c>
      <c r="F16" s="11">
        <v>775</v>
      </c>
      <c r="G16" s="11"/>
      <c r="H16" s="134" t="s">
        <v>34</v>
      </c>
      <c r="I16" s="18"/>
      <c r="J16" s="73"/>
      <c r="K16" s="343"/>
      <c r="L16" s="78"/>
      <c r="M16" s="342"/>
    </row>
    <row r="17" spans="1:13" ht="15.75" thickTop="1" x14ac:dyDescent="0.25">
      <c r="A17" s="2" t="s">
        <v>834</v>
      </c>
      <c r="B17" s="2">
        <v>410</v>
      </c>
      <c r="C17" s="2" t="s">
        <v>833</v>
      </c>
      <c r="D17" s="3" t="s">
        <v>832</v>
      </c>
      <c r="E17" s="5">
        <v>223</v>
      </c>
      <c r="F17" s="5">
        <v>303</v>
      </c>
      <c r="G17" s="5">
        <f>F17-E17+1+F18-E18+1</f>
        <v>254</v>
      </c>
      <c r="H17" s="7">
        <v>254</v>
      </c>
      <c r="I17" s="350">
        <v>18</v>
      </c>
      <c r="J17" s="64">
        <f>I17+G17</f>
        <v>272</v>
      </c>
      <c r="K17" s="340">
        <v>85</v>
      </c>
      <c r="L17" s="150"/>
      <c r="M17" s="339">
        <f>K17/J17</f>
        <v>0.3125</v>
      </c>
    </row>
    <row r="18" spans="1:13" x14ac:dyDescent="0.25">
      <c r="A18" s="8" t="s">
        <v>831</v>
      </c>
      <c r="B18" s="115" t="s">
        <v>15</v>
      </c>
      <c r="C18" s="8"/>
      <c r="D18" s="9"/>
      <c r="E18" s="11">
        <v>776</v>
      </c>
      <c r="F18" s="11">
        <v>948</v>
      </c>
      <c r="G18" s="11"/>
      <c r="H18" s="134" t="s">
        <v>34</v>
      </c>
      <c r="I18" s="161"/>
      <c r="J18" s="155"/>
      <c r="K18" s="335"/>
      <c r="L18" s="77"/>
      <c r="M18" s="334"/>
    </row>
    <row r="19" spans="1:13" x14ac:dyDescent="0.25">
      <c r="A19" s="8" t="s">
        <v>830</v>
      </c>
      <c r="B19" s="115"/>
      <c r="C19" s="8"/>
      <c r="D19" s="9"/>
      <c r="E19" s="11"/>
      <c r="F19" s="12"/>
      <c r="G19" s="156"/>
      <c r="H19" s="161"/>
      <c r="I19" s="161"/>
      <c r="J19" s="64"/>
      <c r="K19" s="340"/>
      <c r="L19" s="150"/>
      <c r="M19" s="339"/>
    </row>
    <row r="20" spans="1:13" x14ac:dyDescent="0.25">
      <c r="A20" s="8" t="s">
        <v>335</v>
      </c>
      <c r="B20" s="115"/>
      <c r="C20" s="8"/>
      <c r="D20" s="9"/>
      <c r="E20" s="11"/>
      <c r="F20" s="12"/>
      <c r="G20" s="156"/>
      <c r="H20" s="161"/>
      <c r="I20" s="161"/>
      <c r="J20" s="64"/>
      <c r="K20" s="335"/>
      <c r="L20" s="77"/>
      <c r="M20" s="334"/>
    </row>
    <row r="21" spans="1:13" ht="15.75" thickBot="1" x14ac:dyDescent="0.3">
      <c r="A21" s="8" t="s">
        <v>829</v>
      </c>
      <c r="B21" s="8"/>
      <c r="C21" s="8"/>
      <c r="D21" s="9"/>
      <c r="E21" s="11"/>
      <c r="F21" s="12"/>
      <c r="G21" s="156"/>
      <c r="H21" s="18"/>
      <c r="I21" s="18"/>
      <c r="J21" s="73"/>
      <c r="K21" s="343"/>
      <c r="L21" s="78"/>
      <c r="M21" s="342"/>
    </row>
    <row r="22" spans="1:13" ht="15.75" thickTop="1" x14ac:dyDescent="0.25">
      <c r="A22" s="2" t="s">
        <v>828</v>
      </c>
      <c r="B22" s="2">
        <v>411</v>
      </c>
      <c r="C22" s="2" t="s">
        <v>827</v>
      </c>
      <c r="D22" s="3" t="s">
        <v>826</v>
      </c>
      <c r="E22" s="5">
        <v>1</v>
      </c>
      <c r="F22" s="5">
        <v>736</v>
      </c>
      <c r="G22" s="5">
        <f>F22-E22+1</f>
        <v>736</v>
      </c>
      <c r="H22" s="7">
        <v>2305</v>
      </c>
      <c r="I22" s="350">
        <v>77</v>
      </c>
      <c r="J22" s="64">
        <f>I22+G22</f>
        <v>813</v>
      </c>
      <c r="K22" s="335">
        <v>367</v>
      </c>
      <c r="L22" s="77"/>
      <c r="M22" s="334">
        <f>K22/J22</f>
        <v>0.45141451414514144</v>
      </c>
    </row>
    <row r="23" spans="1:13" x14ac:dyDescent="0.25">
      <c r="A23" s="8" t="s">
        <v>825</v>
      </c>
      <c r="B23" s="8">
        <v>412</v>
      </c>
      <c r="C23" s="8"/>
      <c r="D23" s="9"/>
      <c r="E23" s="11">
        <v>737</v>
      </c>
      <c r="F23" s="11">
        <v>1583</v>
      </c>
      <c r="G23" s="11">
        <f>F23-E23+1</f>
        <v>847</v>
      </c>
      <c r="H23" s="134" t="s">
        <v>34</v>
      </c>
      <c r="I23" s="161"/>
      <c r="J23" s="64">
        <f>I23+G23</f>
        <v>847</v>
      </c>
      <c r="K23" s="335">
        <v>314</v>
      </c>
      <c r="L23" s="77"/>
      <c r="M23" s="334">
        <f>K23/J23</f>
        <v>0.37072018890200709</v>
      </c>
    </row>
    <row r="24" spans="1:13" x14ac:dyDescent="0.25">
      <c r="A24" s="8" t="s">
        <v>335</v>
      </c>
      <c r="B24" s="8">
        <v>413</v>
      </c>
      <c r="C24" s="8"/>
      <c r="D24" s="9"/>
      <c r="E24" s="11">
        <v>1584</v>
      </c>
      <c r="F24" s="11">
        <v>1877</v>
      </c>
      <c r="G24" s="11">
        <f>F24-E24+1+F25-E25+1+F26</f>
        <v>869</v>
      </c>
      <c r="H24" s="161"/>
      <c r="I24" s="161"/>
      <c r="J24" s="64">
        <f>I24+G24</f>
        <v>869</v>
      </c>
      <c r="K24" s="335">
        <v>200</v>
      </c>
      <c r="L24" s="77"/>
      <c r="M24" s="334">
        <f>K24/J24</f>
        <v>0.23014959723820483</v>
      </c>
    </row>
    <row r="25" spans="1:13" x14ac:dyDescent="0.25">
      <c r="A25" s="8" t="s">
        <v>824</v>
      </c>
      <c r="B25" s="115" t="s">
        <v>15</v>
      </c>
      <c r="C25" s="8"/>
      <c r="D25" s="9"/>
      <c r="E25" s="11">
        <v>1928</v>
      </c>
      <c r="F25" s="11">
        <v>2355</v>
      </c>
      <c r="G25" s="11"/>
      <c r="H25" s="161"/>
      <c r="I25" s="161"/>
      <c r="J25" s="64"/>
      <c r="K25" s="340"/>
      <c r="L25" s="150"/>
      <c r="M25" s="339"/>
    </row>
    <row r="26" spans="1:13" x14ac:dyDescent="0.25">
      <c r="A26" s="8"/>
      <c r="B26" s="115" t="s">
        <v>15</v>
      </c>
      <c r="C26" s="8" t="s">
        <v>823</v>
      </c>
      <c r="D26" s="9" t="s">
        <v>822</v>
      </c>
      <c r="E26" s="11">
        <v>1</v>
      </c>
      <c r="F26" s="11">
        <v>147</v>
      </c>
      <c r="G26" s="11"/>
      <c r="H26" s="161"/>
      <c r="I26" s="161"/>
      <c r="J26" s="64"/>
      <c r="K26" s="335"/>
      <c r="L26" s="77"/>
      <c r="M26" s="334"/>
    </row>
    <row r="27" spans="1:13" x14ac:dyDescent="0.25">
      <c r="A27" s="8"/>
      <c r="B27" s="8">
        <v>414</v>
      </c>
      <c r="C27" s="8" t="s">
        <v>823</v>
      </c>
      <c r="D27" s="9" t="s">
        <v>822</v>
      </c>
      <c r="E27" s="11">
        <v>148</v>
      </c>
      <c r="F27" s="11">
        <v>1037</v>
      </c>
      <c r="G27" s="11">
        <f>F27-E27+1</f>
        <v>890</v>
      </c>
      <c r="H27" s="17">
        <v>1037</v>
      </c>
      <c r="I27" s="350">
        <v>93</v>
      </c>
      <c r="J27" s="64">
        <f>I27+G27</f>
        <v>983</v>
      </c>
      <c r="K27" s="335">
        <v>220</v>
      </c>
      <c r="L27" s="77"/>
      <c r="M27" s="334">
        <f>K27/J27</f>
        <v>0.22380467955239064</v>
      </c>
    </row>
    <row r="28" spans="1:13" x14ac:dyDescent="0.25">
      <c r="A28" s="8"/>
      <c r="B28" s="8"/>
      <c r="C28" s="8"/>
      <c r="D28" s="9"/>
      <c r="E28" s="11"/>
      <c r="F28" s="12"/>
      <c r="G28" s="156"/>
      <c r="H28" s="161"/>
      <c r="I28" s="161"/>
      <c r="J28" s="64"/>
      <c r="K28" s="335"/>
      <c r="L28" s="77"/>
      <c r="M28" s="334"/>
    </row>
    <row r="29" spans="1:13" ht="15.75" thickBot="1" x14ac:dyDescent="0.3">
      <c r="A29" s="29"/>
      <c r="B29" s="29"/>
      <c r="C29" s="29"/>
      <c r="D29" s="24"/>
      <c r="E29" s="33"/>
      <c r="F29" s="34"/>
      <c r="G29" s="156"/>
      <c r="H29" s="18"/>
      <c r="I29" s="70"/>
      <c r="J29" s="344"/>
      <c r="K29" s="343"/>
      <c r="L29" s="78"/>
      <c r="M29" s="342"/>
    </row>
    <row r="30" spans="1:13" ht="15.75" thickTop="1" x14ac:dyDescent="0.25">
      <c r="A30" s="2" t="s">
        <v>821</v>
      </c>
      <c r="B30" s="2">
        <v>415</v>
      </c>
      <c r="C30" s="2" t="s">
        <v>820</v>
      </c>
      <c r="D30" s="3" t="s">
        <v>819</v>
      </c>
      <c r="E30" s="5">
        <v>1</v>
      </c>
      <c r="F30" s="5">
        <v>649</v>
      </c>
      <c r="G30" s="5">
        <f>F30-E30+1</f>
        <v>649</v>
      </c>
      <c r="H30" s="7">
        <v>920</v>
      </c>
      <c r="I30" s="273">
        <v>32</v>
      </c>
      <c r="J30" s="72">
        <f>I30+G30</f>
        <v>681</v>
      </c>
      <c r="K30" s="348">
        <v>325</v>
      </c>
      <c r="L30" s="76"/>
      <c r="M30" s="347">
        <f>K30/J30</f>
        <v>0.47723935389133626</v>
      </c>
    </row>
    <row r="31" spans="1:13" x14ac:dyDescent="0.25">
      <c r="A31" s="8" t="s">
        <v>818</v>
      </c>
      <c r="B31" s="8">
        <v>416</v>
      </c>
      <c r="C31" s="8"/>
      <c r="D31" s="9"/>
      <c r="E31" s="11">
        <v>650</v>
      </c>
      <c r="F31" s="11">
        <v>920</v>
      </c>
      <c r="G31" s="11">
        <f>F31-E31+1+F32</f>
        <v>772</v>
      </c>
      <c r="H31" s="161"/>
      <c r="I31" s="161"/>
      <c r="J31" s="64">
        <f>I31+G31</f>
        <v>772</v>
      </c>
      <c r="K31" s="335">
        <v>326</v>
      </c>
      <c r="L31" s="77"/>
      <c r="M31" s="334">
        <f>K31/J31</f>
        <v>0.42227979274611399</v>
      </c>
    </row>
    <row r="32" spans="1:13" x14ac:dyDescent="0.25">
      <c r="A32" s="8" t="s">
        <v>817</v>
      </c>
      <c r="B32" s="115" t="s">
        <v>15</v>
      </c>
      <c r="C32" s="8" t="s">
        <v>816</v>
      </c>
      <c r="D32" s="9" t="s">
        <v>815</v>
      </c>
      <c r="E32" s="11">
        <v>1</v>
      </c>
      <c r="F32" s="11">
        <v>501</v>
      </c>
      <c r="G32" s="11"/>
      <c r="H32" s="17">
        <v>2015</v>
      </c>
      <c r="I32" s="161"/>
      <c r="J32" s="64"/>
      <c r="K32" s="335"/>
      <c r="L32" s="77"/>
      <c r="M32" s="334"/>
    </row>
    <row r="33" spans="1:13" x14ac:dyDescent="0.25">
      <c r="A33" s="8" t="s">
        <v>335</v>
      </c>
      <c r="B33" s="8">
        <v>417</v>
      </c>
      <c r="C33" s="8"/>
      <c r="D33" s="9"/>
      <c r="E33" s="11">
        <v>502</v>
      </c>
      <c r="F33" s="11">
        <v>1241</v>
      </c>
      <c r="G33" s="11">
        <f>F33-E33+1</f>
        <v>740</v>
      </c>
      <c r="H33" s="161"/>
      <c r="I33" s="350">
        <v>66</v>
      </c>
      <c r="J33" s="64">
        <f>I33+G33</f>
        <v>806</v>
      </c>
      <c r="K33" s="335">
        <v>274</v>
      </c>
      <c r="L33" s="77"/>
      <c r="M33" s="334">
        <f>K33/J33</f>
        <v>0.33995037220843671</v>
      </c>
    </row>
    <row r="34" spans="1:13" x14ac:dyDescent="0.25">
      <c r="A34" s="8" t="s">
        <v>814</v>
      </c>
      <c r="B34" s="8">
        <v>418</v>
      </c>
      <c r="C34" s="8"/>
      <c r="D34" s="9"/>
      <c r="E34" s="11">
        <v>1242</v>
      </c>
      <c r="F34" s="11">
        <v>2015</v>
      </c>
      <c r="G34" s="11">
        <f>F34-E34+1</f>
        <v>774</v>
      </c>
      <c r="H34" s="161"/>
      <c r="I34" s="161"/>
      <c r="J34" s="64">
        <f>I34+G34</f>
        <v>774</v>
      </c>
      <c r="K34" s="335">
        <v>307</v>
      </c>
      <c r="L34" s="77"/>
      <c r="M34" s="334">
        <f>K34/J34</f>
        <v>0.39664082687338503</v>
      </c>
    </row>
    <row r="35" spans="1:13" ht="15.75" thickBot="1" x14ac:dyDescent="0.3">
      <c r="A35" s="18"/>
      <c r="B35" s="18"/>
      <c r="C35" s="18"/>
      <c r="D35" s="94"/>
      <c r="E35" s="33"/>
      <c r="F35" s="34"/>
      <c r="G35" s="156"/>
      <c r="H35" s="18"/>
      <c r="I35" s="18"/>
      <c r="J35" s="73"/>
      <c r="K35" s="343"/>
      <c r="L35" s="78"/>
      <c r="M35" s="342"/>
    </row>
    <row r="36" spans="1:13" ht="15.75" thickTop="1" x14ac:dyDescent="0.25">
      <c r="A36" s="2" t="s">
        <v>813</v>
      </c>
      <c r="B36" s="2">
        <v>419</v>
      </c>
      <c r="C36" s="2" t="s">
        <v>812</v>
      </c>
      <c r="D36" s="3" t="s">
        <v>811</v>
      </c>
      <c r="E36" s="5">
        <v>1</v>
      </c>
      <c r="F36" s="5">
        <v>631</v>
      </c>
      <c r="G36" s="5">
        <f>F36-E36+1</f>
        <v>631</v>
      </c>
      <c r="H36" s="7">
        <v>2751</v>
      </c>
      <c r="I36" s="273">
        <v>111</v>
      </c>
      <c r="J36" s="72">
        <f>I36+G36</f>
        <v>742</v>
      </c>
      <c r="K36" s="348">
        <v>248</v>
      </c>
      <c r="L36" s="76"/>
      <c r="M36" s="347">
        <f>K36/J36</f>
        <v>0.33423180592991913</v>
      </c>
    </row>
    <row r="37" spans="1:13" x14ac:dyDescent="0.25">
      <c r="A37" s="8" t="s">
        <v>810</v>
      </c>
      <c r="B37" s="8">
        <v>420</v>
      </c>
      <c r="C37" s="8"/>
      <c r="D37" s="9"/>
      <c r="E37" s="11">
        <v>632</v>
      </c>
      <c r="F37" s="11">
        <v>1321</v>
      </c>
      <c r="G37" s="11">
        <f>F37-E37+1</f>
        <v>690</v>
      </c>
      <c r="H37" s="161"/>
      <c r="I37" s="161"/>
      <c r="J37" s="64">
        <f>I37+G37</f>
        <v>690</v>
      </c>
      <c r="K37" s="335">
        <v>189</v>
      </c>
      <c r="L37" s="77"/>
      <c r="M37" s="334">
        <f>K37/J37</f>
        <v>0.27391304347826084</v>
      </c>
    </row>
    <row r="38" spans="1:13" x14ac:dyDescent="0.25">
      <c r="A38" s="8" t="s">
        <v>335</v>
      </c>
      <c r="B38" s="8">
        <v>421</v>
      </c>
      <c r="C38" s="8"/>
      <c r="D38" s="9"/>
      <c r="E38" s="11">
        <v>1322</v>
      </c>
      <c r="F38" s="11">
        <v>2029</v>
      </c>
      <c r="G38" s="11">
        <f>F38-E38+1</f>
        <v>708</v>
      </c>
      <c r="H38" s="161"/>
      <c r="I38" s="161"/>
      <c r="J38" s="64">
        <f>I38+G38</f>
        <v>708</v>
      </c>
      <c r="K38" s="335">
        <v>208</v>
      </c>
      <c r="L38" s="77"/>
      <c r="M38" s="334">
        <f>K38/J38</f>
        <v>0.29378531073446329</v>
      </c>
    </row>
    <row r="39" spans="1:13" x14ac:dyDescent="0.25">
      <c r="A39" s="8" t="s">
        <v>809</v>
      </c>
      <c r="B39" s="8">
        <v>422</v>
      </c>
      <c r="C39" s="8"/>
      <c r="D39" s="9"/>
      <c r="E39" s="11">
        <v>2030</v>
      </c>
      <c r="F39" s="11">
        <v>2751</v>
      </c>
      <c r="G39" s="11">
        <f>F39-E39+1</f>
        <v>722</v>
      </c>
      <c r="H39" s="161"/>
      <c r="I39" s="161"/>
      <c r="J39" s="64">
        <f>I39+G39</f>
        <v>722</v>
      </c>
      <c r="K39" s="335">
        <v>233</v>
      </c>
      <c r="L39" s="77"/>
      <c r="M39" s="334">
        <f>K39/J39</f>
        <v>0.32271468144044324</v>
      </c>
    </row>
    <row r="40" spans="1:13" ht="15.75" thickBot="1" x14ac:dyDescent="0.3">
      <c r="A40" s="8"/>
      <c r="B40" s="8"/>
      <c r="C40" s="8"/>
      <c r="D40" s="9"/>
      <c r="E40" s="33"/>
      <c r="F40" s="33"/>
      <c r="G40" s="33"/>
      <c r="H40" s="18"/>
      <c r="I40" s="18"/>
      <c r="J40" s="73"/>
      <c r="K40" s="343"/>
      <c r="L40" s="78"/>
      <c r="M40" s="342"/>
    </row>
    <row r="41" spans="1:13" ht="15.75" thickTop="1" x14ac:dyDescent="0.25">
      <c r="A41" s="2" t="s">
        <v>808</v>
      </c>
      <c r="B41" s="2">
        <v>423</v>
      </c>
      <c r="C41" s="2" t="s">
        <v>807</v>
      </c>
      <c r="D41" s="3" t="s">
        <v>806</v>
      </c>
      <c r="E41" s="5">
        <v>1</v>
      </c>
      <c r="F41" s="5">
        <v>643</v>
      </c>
      <c r="G41" s="11">
        <f>F41-E41+1</f>
        <v>643</v>
      </c>
      <c r="H41" s="7">
        <v>2828</v>
      </c>
      <c r="I41" s="273">
        <v>89</v>
      </c>
      <c r="J41" s="72">
        <f>I41+G41</f>
        <v>732</v>
      </c>
      <c r="K41" s="348">
        <v>353</v>
      </c>
      <c r="L41" s="76"/>
      <c r="M41" s="347">
        <f>K41/J41</f>
        <v>0.48224043715846993</v>
      </c>
    </row>
    <row r="42" spans="1:13" x14ac:dyDescent="0.25">
      <c r="A42" s="8" t="s">
        <v>805</v>
      </c>
      <c r="B42" s="8">
        <v>424</v>
      </c>
      <c r="C42" s="8"/>
      <c r="D42" s="9"/>
      <c r="E42" s="11">
        <v>644</v>
      </c>
      <c r="F42" s="11">
        <v>1331</v>
      </c>
      <c r="G42" s="11">
        <f>F42-E42+1</f>
        <v>688</v>
      </c>
      <c r="H42" s="161"/>
      <c r="I42" s="161"/>
      <c r="J42" s="64">
        <f>I42+G42</f>
        <v>688</v>
      </c>
      <c r="K42" s="335">
        <v>276</v>
      </c>
      <c r="L42" s="77"/>
      <c r="M42" s="334">
        <f>K42/J42</f>
        <v>0.40116279069767441</v>
      </c>
    </row>
    <row r="43" spans="1:13" x14ac:dyDescent="0.25">
      <c r="A43" s="8" t="s">
        <v>804</v>
      </c>
      <c r="B43" s="8">
        <v>425</v>
      </c>
      <c r="C43" s="8"/>
      <c r="D43" s="9"/>
      <c r="E43" s="11">
        <v>1332</v>
      </c>
      <c r="F43" s="11">
        <v>2071</v>
      </c>
      <c r="G43" s="11">
        <f>F43-E43+1</f>
        <v>740</v>
      </c>
      <c r="H43" s="161"/>
      <c r="I43" s="161"/>
      <c r="J43" s="64">
        <f>I43+G43</f>
        <v>740</v>
      </c>
      <c r="K43" s="335">
        <v>331</v>
      </c>
      <c r="L43" s="77"/>
      <c r="M43" s="334">
        <f>K43/J43</f>
        <v>0.44729729729729728</v>
      </c>
    </row>
    <row r="44" spans="1:13" x14ac:dyDescent="0.25">
      <c r="A44" s="8" t="s">
        <v>335</v>
      </c>
      <c r="B44" s="8">
        <v>426</v>
      </c>
      <c r="C44" s="8"/>
      <c r="D44" s="9"/>
      <c r="E44" s="11">
        <v>2072</v>
      </c>
      <c r="F44" s="11">
        <v>2828</v>
      </c>
      <c r="G44" s="11">
        <f>F44-E44+1</f>
        <v>757</v>
      </c>
      <c r="H44" s="161"/>
      <c r="I44" s="161"/>
      <c r="J44" s="64">
        <f>I44+G44</f>
        <v>757</v>
      </c>
      <c r="K44" s="335">
        <v>325</v>
      </c>
      <c r="L44" s="77"/>
      <c r="M44" s="334">
        <f>K44/J44</f>
        <v>0.42932628797886396</v>
      </c>
    </row>
    <row r="45" spans="1:13" x14ac:dyDescent="0.25">
      <c r="A45" s="8" t="s">
        <v>803</v>
      </c>
      <c r="B45" s="8"/>
      <c r="C45" s="8"/>
      <c r="D45" s="9"/>
      <c r="E45" s="11"/>
      <c r="F45" s="12"/>
      <c r="G45" s="156"/>
      <c r="H45" s="161"/>
      <c r="I45" s="161"/>
      <c r="J45" s="64"/>
      <c r="K45" s="335"/>
      <c r="L45" s="77"/>
      <c r="M45" s="334"/>
    </row>
    <row r="46" spans="1:13" ht="15.75" thickBot="1" x14ac:dyDescent="0.3">
      <c r="A46" s="29"/>
      <c r="B46" s="29"/>
      <c r="C46" s="29"/>
      <c r="D46" s="24"/>
      <c r="E46" s="33"/>
      <c r="F46" s="34"/>
      <c r="G46" s="146"/>
      <c r="H46" s="18"/>
      <c r="I46" s="18"/>
      <c r="J46" s="73"/>
      <c r="K46" s="343"/>
      <c r="L46" s="78"/>
      <c r="M46" s="342"/>
    </row>
    <row r="47" spans="1:13" ht="15.75" thickTop="1" x14ac:dyDescent="0.25">
      <c r="A47" s="2" t="s">
        <v>802</v>
      </c>
      <c r="B47" s="2">
        <v>427</v>
      </c>
      <c r="C47" s="2" t="s">
        <v>801</v>
      </c>
      <c r="D47" s="3" t="s">
        <v>800</v>
      </c>
      <c r="E47" s="5">
        <v>1</v>
      </c>
      <c r="F47" s="5">
        <v>742</v>
      </c>
      <c r="G47" s="11">
        <f>F47-E47+1</f>
        <v>742</v>
      </c>
      <c r="H47" s="7">
        <v>3449</v>
      </c>
      <c r="I47" s="67">
        <v>136</v>
      </c>
      <c r="J47" s="349">
        <f>I47+G47</f>
        <v>878</v>
      </c>
      <c r="K47" s="348">
        <v>417</v>
      </c>
      <c r="L47" s="76"/>
      <c r="M47" s="347">
        <f>K47/J47</f>
        <v>0.47494305239179957</v>
      </c>
    </row>
    <row r="48" spans="1:13" x14ac:dyDescent="0.25">
      <c r="A48" s="8" t="s">
        <v>787</v>
      </c>
      <c r="B48" s="8">
        <v>428</v>
      </c>
      <c r="C48" s="346"/>
      <c r="D48" s="9"/>
      <c r="E48" s="11">
        <v>743</v>
      </c>
      <c r="F48" s="11">
        <v>1527</v>
      </c>
      <c r="G48" s="11">
        <f>F48-E48+1</f>
        <v>785</v>
      </c>
      <c r="H48" s="161"/>
      <c r="I48" s="68"/>
      <c r="J48" s="336">
        <f>I48+G48</f>
        <v>785</v>
      </c>
      <c r="K48" s="335">
        <v>270</v>
      </c>
      <c r="L48" s="77"/>
      <c r="M48" s="334">
        <f>K48/J48</f>
        <v>0.34394904458598724</v>
      </c>
    </row>
    <row r="49" spans="1:13" x14ac:dyDescent="0.25">
      <c r="A49" s="8" t="s">
        <v>215</v>
      </c>
      <c r="B49" s="8">
        <v>429</v>
      </c>
      <c r="C49" s="8"/>
      <c r="D49" s="9"/>
      <c r="E49" s="11">
        <v>1528</v>
      </c>
      <c r="F49" s="11">
        <v>2284</v>
      </c>
      <c r="G49" s="11">
        <f>F49-E49+1</f>
        <v>757</v>
      </c>
      <c r="H49" s="161"/>
      <c r="I49" s="68"/>
      <c r="J49" s="336">
        <f>I49+G49</f>
        <v>757</v>
      </c>
      <c r="K49" s="335">
        <v>235</v>
      </c>
      <c r="L49" s="77"/>
      <c r="M49" s="334">
        <f>K49/J49</f>
        <v>0.3104359313077939</v>
      </c>
    </row>
    <row r="50" spans="1:13" x14ac:dyDescent="0.25">
      <c r="A50" s="8" t="s">
        <v>799</v>
      </c>
      <c r="B50" s="8">
        <v>430</v>
      </c>
      <c r="C50" s="8"/>
      <c r="D50" s="9"/>
      <c r="E50" s="11">
        <v>2285</v>
      </c>
      <c r="F50" s="11">
        <v>3080</v>
      </c>
      <c r="G50" s="11">
        <f>F50-E50+1</f>
        <v>796</v>
      </c>
      <c r="H50" s="161"/>
      <c r="I50" s="68"/>
      <c r="J50" s="336">
        <f>I50+G50</f>
        <v>796</v>
      </c>
      <c r="K50" s="335">
        <v>187</v>
      </c>
      <c r="L50" s="77"/>
      <c r="M50" s="334">
        <f>K50/J50</f>
        <v>0.23492462311557788</v>
      </c>
    </row>
    <row r="51" spans="1:13" x14ac:dyDescent="0.25">
      <c r="A51" s="8"/>
      <c r="B51" s="8">
        <v>431</v>
      </c>
      <c r="C51" s="8"/>
      <c r="D51" s="9"/>
      <c r="E51" s="11">
        <v>3081</v>
      </c>
      <c r="F51" s="11">
        <v>3449</v>
      </c>
      <c r="G51" s="11">
        <f>F51-E51+1+F52</f>
        <v>894</v>
      </c>
      <c r="H51" s="161"/>
      <c r="I51" s="68"/>
      <c r="J51" s="336">
        <f>I51+G51</f>
        <v>894</v>
      </c>
      <c r="K51" s="335">
        <v>240</v>
      </c>
      <c r="L51" s="77"/>
      <c r="M51" s="334">
        <f>K51/J51</f>
        <v>0.26845637583892618</v>
      </c>
    </row>
    <row r="52" spans="1:13" x14ac:dyDescent="0.25">
      <c r="A52" s="8"/>
      <c r="B52" s="115" t="s">
        <v>15</v>
      </c>
      <c r="C52" s="8" t="s">
        <v>798</v>
      </c>
      <c r="D52" s="9" t="s">
        <v>797</v>
      </c>
      <c r="E52" s="11">
        <v>1</v>
      </c>
      <c r="F52" s="11">
        <v>525</v>
      </c>
      <c r="G52" s="11"/>
      <c r="H52" s="17">
        <v>2197</v>
      </c>
      <c r="I52" s="68"/>
      <c r="J52" s="336"/>
      <c r="K52" s="335"/>
      <c r="L52" s="77"/>
      <c r="M52" s="334"/>
    </row>
    <row r="53" spans="1:13" x14ac:dyDescent="0.25">
      <c r="A53" s="8"/>
      <c r="B53" s="8">
        <v>432</v>
      </c>
      <c r="C53" s="8"/>
      <c r="D53" s="9"/>
      <c r="E53" s="11">
        <v>526</v>
      </c>
      <c r="F53" s="11">
        <v>1353</v>
      </c>
      <c r="G53" s="11">
        <f>F53-E53+1</f>
        <v>828</v>
      </c>
      <c r="H53" s="161"/>
      <c r="I53" s="154">
        <v>124</v>
      </c>
      <c r="J53" s="336">
        <f>I53+G53</f>
        <v>952</v>
      </c>
      <c r="K53" s="335">
        <v>289</v>
      </c>
      <c r="L53" s="77"/>
      <c r="M53" s="334">
        <f>K53/J53</f>
        <v>0.30357142857142855</v>
      </c>
    </row>
    <row r="54" spans="1:13" x14ac:dyDescent="0.25">
      <c r="A54" s="8"/>
      <c r="B54" s="8">
        <v>433</v>
      </c>
      <c r="C54" s="8"/>
      <c r="D54" s="9"/>
      <c r="E54" s="11">
        <v>1354</v>
      </c>
      <c r="F54" s="11">
        <v>2197</v>
      </c>
      <c r="G54" s="11">
        <f>F54-E54+1+F55-E55+1</f>
        <v>881</v>
      </c>
      <c r="H54" s="161"/>
      <c r="I54" s="68">
        <v>1</v>
      </c>
      <c r="J54" s="336">
        <f>I54+G54</f>
        <v>882</v>
      </c>
      <c r="K54" s="335">
        <v>221</v>
      </c>
      <c r="L54" s="77"/>
      <c r="M54" s="334">
        <f>K54/J54</f>
        <v>0.25056689342403626</v>
      </c>
    </row>
    <row r="55" spans="1:13" x14ac:dyDescent="0.25">
      <c r="A55" s="8"/>
      <c r="B55" s="115" t="s">
        <v>15</v>
      </c>
      <c r="C55" s="8" t="s">
        <v>785</v>
      </c>
      <c r="D55" s="9" t="s">
        <v>784</v>
      </c>
      <c r="E55" s="11">
        <v>1858</v>
      </c>
      <c r="F55" s="11">
        <v>1894</v>
      </c>
      <c r="G55" s="11"/>
      <c r="H55" s="17">
        <v>37</v>
      </c>
      <c r="I55" s="68"/>
      <c r="J55" s="336"/>
      <c r="K55" s="340"/>
      <c r="L55" s="150"/>
      <c r="M55" s="339"/>
    </row>
    <row r="56" spans="1:13" ht="15.75" thickBot="1" x14ac:dyDescent="0.3">
      <c r="A56" s="29"/>
      <c r="B56" s="29"/>
      <c r="C56" s="29"/>
      <c r="D56" s="24"/>
      <c r="E56" s="33"/>
      <c r="F56" s="34"/>
      <c r="G56" s="345"/>
      <c r="H56" s="134" t="s">
        <v>34</v>
      </c>
      <c r="I56" s="70"/>
      <c r="J56" s="344"/>
      <c r="K56" s="343"/>
      <c r="L56" s="78"/>
      <c r="M56" s="342"/>
    </row>
    <row r="57" spans="1:13" ht="15.75" thickTop="1" x14ac:dyDescent="0.25">
      <c r="A57" s="2" t="s">
        <v>796</v>
      </c>
      <c r="B57" s="2">
        <v>434</v>
      </c>
      <c r="C57" s="2" t="s">
        <v>795</v>
      </c>
      <c r="D57" s="3" t="s">
        <v>794</v>
      </c>
      <c r="E57" s="5">
        <v>1</v>
      </c>
      <c r="F57" s="5">
        <v>589</v>
      </c>
      <c r="G57" s="11">
        <f>F57-E57+1</f>
        <v>589</v>
      </c>
      <c r="H57" s="7">
        <v>1945</v>
      </c>
      <c r="I57" s="154">
        <v>103</v>
      </c>
      <c r="J57" s="336">
        <f>I57+G57</f>
        <v>692</v>
      </c>
      <c r="K57" s="335">
        <v>193</v>
      </c>
      <c r="L57" s="77"/>
      <c r="M57" s="334">
        <f>K57/J57</f>
        <v>0.27890173410404623</v>
      </c>
    </row>
    <row r="58" spans="1:13" x14ac:dyDescent="0.25">
      <c r="A58" s="8" t="s">
        <v>793</v>
      </c>
      <c r="B58" s="8">
        <v>435</v>
      </c>
      <c r="C58" s="8"/>
      <c r="D58" s="9"/>
      <c r="E58" s="11">
        <v>590</v>
      </c>
      <c r="F58" s="11">
        <v>1286</v>
      </c>
      <c r="G58" s="11">
        <f>F58-E58+1</f>
        <v>697</v>
      </c>
      <c r="H58" s="161"/>
      <c r="I58" s="68"/>
      <c r="J58" s="336">
        <f>I58+G58</f>
        <v>697</v>
      </c>
      <c r="K58" s="335">
        <v>222</v>
      </c>
      <c r="L58" s="77"/>
      <c r="M58" s="334">
        <f>K58/J58</f>
        <v>0.31850789096126253</v>
      </c>
    </row>
    <row r="59" spans="1:13" x14ac:dyDescent="0.25">
      <c r="A59" s="8" t="s">
        <v>215</v>
      </c>
      <c r="B59" s="8">
        <v>436</v>
      </c>
      <c r="C59" s="8"/>
      <c r="D59" s="9"/>
      <c r="E59" s="11">
        <v>1287</v>
      </c>
      <c r="F59" s="11">
        <v>1945</v>
      </c>
      <c r="G59" s="11">
        <f>F59-E59+1</f>
        <v>659</v>
      </c>
      <c r="H59" s="161"/>
      <c r="I59" s="68"/>
      <c r="J59" s="336">
        <f>I59+G59</f>
        <v>659</v>
      </c>
      <c r="K59" s="335">
        <v>250</v>
      </c>
      <c r="L59" s="77"/>
      <c r="M59" s="334">
        <f>K59/J59</f>
        <v>0.37936267071320184</v>
      </c>
    </row>
    <row r="60" spans="1:13" ht="15.75" thickBot="1" x14ac:dyDescent="0.3">
      <c r="A60" s="29" t="s">
        <v>792</v>
      </c>
      <c r="B60" s="29"/>
      <c r="C60" s="29"/>
      <c r="D60" s="24"/>
      <c r="E60" s="33"/>
      <c r="F60" s="34"/>
      <c r="G60" s="156"/>
      <c r="H60" s="18"/>
      <c r="I60" s="70"/>
      <c r="J60" s="344"/>
      <c r="K60" s="343"/>
      <c r="L60" s="78"/>
      <c r="M60" s="342"/>
    </row>
    <row r="61" spans="1:13" ht="15.75" thickTop="1" x14ac:dyDescent="0.25">
      <c r="A61" s="7" t="s">
        <v>791</v>
      </c>
      <c r="B61" s="2">
        <v>437</v>
      </c>
      <c r="C61" s="2" t="s">
        <v>790</v>
      </c>
      <c r="D61" s="3" t="s">
        <v>789</v>
      </c>
      <c r="E61" s="5">
        <v>1</v>
      </c>
      <c r="F61" s="5">
        <v>693</v>
      </c>
      <c r="G61" s="5">
        <f>F61-E61+1</f>
        <v>693</v>
      </c>
      <c r="H61" s="7">
        <v>2207</v>
      </c>
      <c r="I61" s="341"/>
      <c r="J61" s="64">
        <f>I61+G61</f>
        <v>693</v>
      </c>
      <c r="K61" s="340">
        <v>396</v>
      </c>
      <c r="L61" s="150"/>
      <c r="M61" s="339">
        <f>K61/J61</f>
        <v>0.5714285714285714</v>
      </c>
    </row>
    <row r="62" spans="1:13" x14ac:dyDescent="0.25">
      <c r="A62" s="17" t="s">
        <v>788</v>
      </c>
      <c r="B62" s="8">
        <v>438</v>
      </c>
      <c r="C62" s="8"/>
      <c r="D62" s="9"/>
      <c r="E62" s="11">
        <v>694</v>
      </c>
      <c r="F62" s="11">
        <v>1503</v>
      </c>
      <c r="G62" s="11">
        <f>F62-E62+1</f>
        <v>810</v>
      </c>
      <c r="H62" s="161"/>
      <c r="I62" s="274">
        <v>63</v>
      </c>
      <c r="J62" s="64">
        <f>I62+G62</f>
        <v>873</v>
      </c>
      <c r="K62" s="335">
        <v>376</v>
      </c>
      <c r="L62" s="77"/>
      <c r="M62" s="334">
        <f>K62/J62</f>
        <v>0.43069873997709052</v>
      </c>
    </row>
    <row r="63" spans="1:13" x14ac:dyDescent="0.25">
      <c r="A63" s="17" t="s">
        <v>787</v>
      </c>
      <c r="B63" s="8">
        <v>439</v>
      </c>
      <c r="C63" s="8"/>
      <c r="D63" s="9"/>
      <c r="E63" s="11">
        <v>1504</v>
      </c>
      <c r="F63" s="11">
        <v>2207</v>
      </c>
      <c r="G63" s="11">
        <f>F63-E63+1+F64</f>
        <v>856</v>
      </c>
      <c r="H63" s="161"/>
      <c r="I63" s="161"/>
      <c r="J63" s="64">
        <f>I63+G63</f>
        <v>856</v>
      </c>
      <c r="K63" s="335">
        <v>355</v>
      </c>
      <c r="L63" s="77"/>
      <c r="M63" s="334">
        <f>K63/J63</f>
        <v>0.41471962616822428</v>
      </c>
    </row>
    <row r="64" spans="1:13" x14ac:dyDescent="0.25">
      <c r="A64" s="17" t="s">
        <v>215</v>
      </c>
      <c r="B64" s="115" t="s">
        <v>15</v>
      </c>
      <c r="C64" s="8" t="s">
        <v>785</v>
      </c>
      <c r="D64" s="9" t="s">
        <v>784</v>
      </c>
      <c r="E64" s="11">
        <v>1</v>
      </c>
      <c r="F64" s="11">
        <v>152</v>
      </c>
      <c r="G64" s="11"/>
      <c r="H64" s="17">
        <v>1989</v>
      </c>
      <c r="I64" s="161"/>
      <c r="J64" s="64"/>
      <c r="K64" s="335"/>
      <c r="L64" s="77"/>
      <c r="M64" s="334"/>
    </row>
    <row r="65" spans="1:13" x14ac:dyDescent="0.25">
      <c r="A65" s="17" t="s">
        <v>786</v>
      </c>
      <c r="B65" s="8">
        <v>440</v>
      </c>
      <c r="C65" s="8"/>
      <c r="D65" s="9"/>
      <c r="E65" s="11">
        <v>153</v>
      </c>
      <c r="F65" s="11">
        <v>1001</v>
      </c>
      <c r="G65" s="11">
        <f>F65-E65+1</f>
        <v>849</v>
      </c>
      <c r="H65" s="134" t="s">
        <v>34</v>
      </c>
      <c r="I65" s="161">
        <v>64</v>
      </c>
      <c r="J65" s="64">
        <f>I65+G65</f>
        <v>913</v>
      </c>
      <c r="K65" s="335">
        <v>313</v>
      </c>
      <c r="L65" s="77"/>
      <c r="M65" s="334">
        <f>K65/J65</f>
        <v>0.34282584884994521</v>
      </c>
    </row>
    <row r="66" spans="1:13" x14ac:dyDescent="0.25">
      <c r="A66" s="8"/>
      <c r="B66" s="8">
        <v>441</v>
      </c>
      <c r="C66" s="161"/>
      <c r="E66" s="11">
        <v>1002</v>
      </c>
      <c r="F66" s="11">
        <v>1694</v>
      </c>
      <c r="G66" s="11">
        <f>F66-E66+1+F67-E67+1</f>
        <v>856</v>
      </c>
      <c r="H66" s="161"/>
      <c r="I66" s="161"/>
      <c r="J66" s="64">
        <f>I66+G66</f>
        <v>856</v>
      </c>
      <c r="K66" s="335">
        <v>397</v>
      </c>
      <c r="L66" s="77"/>
      <c r="M66" s="334">
        <f>K66/J66</f>
        <v>0.46378504672897197</v>
      </c>
    </row>
    <row r="67" spans="1:13" x14ac:dyDescent="0.25">
      <c r="A67" s="8"/>
      <c r="B67" s="115" t="s">
        <v>15</v>
      </c>
      <c r="C67" s="161"/>
      <c r="E67" s="11">
        <v>1695</v>
      </c>
      <c r="F67" s="11">
        <v>1857</v>
      </c>
      <c r="G67" s="11"/>
      <c r="H67" s="161"/>
      <c r="I67" s="161"/>
      <c r="J67" s="64"/>
      <c r="K67" s="335"/>
      <c r="L67" s="77"/>
      <c r="M67" s="334"/>
    </row>
    <row r="68" spans="1:13" x14ac:dyDescent="0.25">
      <c r="A68" s="8"/>
      <c r="B68" s="115"/>
      <c r="C68" s="161"/>
      <c r="E68" s="11"/>
      <c r="F68" s="11"/>
      <c r="G68" s="11"/>
      <c r="H68" s="161"/>
      <c r="I68" s="161"/>
      <c r="J68" s="64"/>
      <c r="K68" s="335"/>
      <c r="L68" s="77"/>
      <c r="M68" s="334"/>
    </row>
    <row r="69" spans="1:13" x14ac:dyDescent="0.25">
      <c r="A69" s="8"/>
      <c r="B69" s="115" t="s">
        <v>15</v>
      </c>
      <c r="C69" s="8" t="s">
        <v>785</v>
      </c>
      <c r="D69" s="9" t="s">
        <v>784</v>
      </c>
      <c r="E69" s="11">
        <v>1895</v>
      </c>
      <c r="F69" s="11">
        <v>2026</v>
      </c>
      <c r="G69" s="11"/>
      <c r="H69" s="161"/>
      <c r="I69" s="161"/>
      <c r="J69" s="64"/>
      <c r="K69" s="338"/>
      <c r="L69" s="79"/>
      <c r="M69" s="337"/>
    </row>
    <row r="70" spans="1:13" x14ac:dyDescent="0.25">
      <c r="A70" s="8"/>
      <c r="B70" s="17">
        <v>442</v>
      </c>
      <c r="C70" s="17" t="s">
        <v>783</v>
      </c>
      <c r="D70" s="50" t="s">
        <v>782</v>
      </c>
      <c r="E70" s="17">
        <v>1</v>
      </c>
      <c r="F70" s="17">
        <v>610</v>
      </c>
      <c r="G70" s="17">
        <f>F70-E70+1+F69-E69+1</f>
        <v>742</v>
      </c>
      <c r="H70" s="17">
        <v>610</v>
      </c>
      <c r="I70" s="274">
        <v>24</v>
      </c>
      <c r="J70" s="336">
        <f>I70+G70</f>
        <v>766</v>
      </c>
      <c r="K70" s="335">
        <v>220</v>
      </c>
      <c r="L70" s="77"/>
      <c r="M70" s="334">
        <f>K70/J70</f>
        <v>0.28720626631853785</v>
      </c>
    </row>
    <row r="71" spans="1:13" ht="15.75" thickBot="1" x14ac:dyDescent="0.3">
      <c r="A71" s="52"/>
      <c r="B71" s="18"/>
      <c r="C71" s="18"/>
      <c r="D71" s="18"/>
      <c r="E71" s="29"/>
      <c r="F71" s="29"/>
      <c r="G71" s="18"/>
      <c r="H71" s="18"/>
      <c r="I71" s="18"/>
      <c r="J71" s="73"/>
      <c r="K71" s="333"/>
      <c r="L71" s="332"/>
      <c r="M71" s="331"/>
    </row>
    <row r="72" spans="1:13" ht="15.75" thickTop="1" x14ac:dyDescent="0.25">
      <c r="A72" s="50"/>
      <c r="I72" s="89"/>
      <c r="J72" s="72"/>
      <c r="K72" s="89"/>
      <c r="L72" s="89"/>
      <c r="M72" s="330"/>
    </row>
    <row r="73" spans="1:13" x14ac:dyDescent="0.25">
      <c r="J73" s="64"/>
      <c r="M73" s="66"/>
    </row>
    <row r="74" spans="1:13" x14ac:dyDescent="0.25">
      <c r="A74" s="9" t="s">
        <v>213</v>
      </c>
      <c r="B74" s="9" t="s">
        <v>781</v>
      </c>
      <c r="C74" s="9" t="s">
        <v>109</v>
      </c>
      <c r="F74" s="50"/>
      <c r="G74" s="9">
        <f>SUM(G3:G71)</f>
        <v>30707</v>
      </c>
      <c r="H74" s="9">
        <f>SUM(H3:H71)</f>
        <v>30707</v>
      </c>
      <c r="I74" s="64">
        <f>SUM(I3:I72)</f>
        <v>1220</v>
      </c>
      <c r="J74" s="64">
        <f>SUM(J3:J72)</f>
        <v>31927</v>
      </c>
      <c r="K74" s="64">
        <f>SUM(K3:K72)</f>
        <v>11679</v>
      </c>
      <c r="L74" s="64">
        <f>SUM(L3:L72)</f>
        <v>0</v>
      </c>
      <c r="M74" s="66">
        <f>K74/J74</f>
        <v>0.36580323863814329</v>
      </c>
    </row>
    <row r="75" spans="1:13" x14ac:dyDescent="0.25">
      <c r="A75" s="9">
        <v>10</v>
      </c>
      <c r="B75" s="9">
        <v>42</v>
      </c>
      <c r="C75" s="9">
        <v>15</v>
      </c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Artane Whitehall</vt:lpstr>
      <vt:lpstr>Ballyfermot-Drimnagh</vt:lpstr>
      <vt:lpstr>Ballymun Finglas</vt:lpstr>
      <vt:lpstr>Cabra Glasnevin</vt:lpstr>
      <vt:lpstr>Clontarf</vt:lpstr>
      <vt:lpstr>Donaghmede</vt:lpstr>
      <vt:lpstr>Kimmage Rathmines</vt:lpstr>
      <vt:lpstr>North Inner City</vt:lpstr>
      <vt:lpstr>Pembroke</vt:lpstr>
      <vt:lpstr>South-East Inner City</vt:lpstr>
      <vt:lpstr>South-West Inner City</vt:lpstr>
    </vt:vector>
  </TitlesOfParts>
  <Company>Dublin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Lynch (IS Dept)</dc:creator>
  <cp:lastModifiedBy>Ciaran Manning</cp:lastModifiedBy>
  <cp:lastPrinted>2024-06-08T09:10:32Z</cp:lastPrinted>
  <dcterms:created xsi:type="dcterms:W3CDTF">2024-05-23T14:03:28Z</dcterms:created>
  <dcterms:modified xsi:type="dcterms:W3CDTF">2024-07-03T10:23:21Z</dcterms:modified>
</cp:coreProperties>
</file>